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440" windowHeight="15585" activeTab="0"/>
  </bookViews>
  <sheets>
    <sheet name="Ordonnance rapport" sheetId="1" r:id="rId1"/>
    <sheet name="Étiquette" sheetId="2" r:id="rId2"/>
    <sheet name="Solubilité" sheetId="3" r:id="rId3"/>
  </sheets>
  <definedNames>
    <definedName name="AA">'Solubilité'!$C$5</definedName>
    <definedName name="AA.cal">'Ordonnance rapport'!$B$7</definedName>
    <definedName name="AA.nom">'Ordonnance rapport'!$D$15</definedName>
    <definedName name="AA.u">'Ordonnance rapport'!$F$15</definedName>
    <definedName name="aa4d20.nom">'Ordonnance rapport'!$Q$3</definedName>
    <definedName name="aa4d20ca.calc">'Ordonnance rapport'!$Q$5:$Q$11</definedName>
    <definedName name="aa4d20P.calc">'Ordonnance rapport'!$R$5:$R$11</definedName>
    <definedName name="AcCl.disponible">'Ordonnance rapport'!$B$16</definedName>
    <definedName name="acétateTotal">'Ordonnance rapport'!$E$35</definedName>
    <definedName name="add">'Ordonnance rapport'!$E$49</definedName>
    <definedName name="Afol">'Ordonnance rapport'!$E$28</definedName>
    <definedName name="Afol.u">'Ordonnance rapport'!$F$28</definedName>
    <definedName name="age">'Ordonnance rapport'!$E$7</definedName>
    <definedName name="AIV">'Ordonnance rapport'!$E$14</definedName>
    <definedName name="AjManG1">'Ordonnance rapport'!$A$9</definedName>
    <definedName name="AjManG2">'Ordonnance rapport'!$A$11</definedName>
    <definedName name="al.caélevé">'Ordonnance rapport'!$I$49</definedName>
    <definedName name="al.cCaP">'Ordonnance rapport'!$I$60</definedName>
    <definedName name="al.frmlipnul">'Ordonnance rapport'!$I$62</definedName>
    <definedName name="al.héparine">'Ordonnance rapport'!$I$59</definedName>
    <definedName name="al.ktrace">'Ordonnance rapport'!$I$55</definedName>
    <definedName name="al.multiflip">'Ordonnance rapport'!$I$50</definedName>
    <definedName name="al.natrace">'Ordonnance rapport'!$I$54</definedName>
    <definedName name="al.nonpom">'Ordonnance rapport'!$I$56</definedName>
    <definedName name="al.osmolarité">'Ordonnance rapport'!$I$48</definedName>
    <definedName name="al.pélevé">'Ordonnance rapport'!$I$57</definedName>
    <definedName name="al.ptrace">'Ordonnance rapport'!$I$53</definedName>
    <definedName name="al.ratioaccl">'Ordonnance rapport'!$I$58</definedName>
    <definedName name="al.texte">'Ordonnance rapport'!$A$15</definedName>
    <definedName name="al.universel">'Ordonnance rapport'!$I$61</definedName>
    <definedName name="al.vneg">'Ordonnance rapport'!$I$52</definedName>
    <definedName name="al.vollip">'Ordonnance rapport'!$I$51</definedName>
    <definedName name="Albumine">'Ordonnance rapport'!$E$31</definedName>
    <definedName name="albumine.u">'Ordonnance rapport'!$F$31</definedName>
    <definedName name="APO">'Ordonnance rapport'!$E$13</definedName>
    <definedName name="Ca">'Solubilité'!$C$7</definedName>
    <definedName name="Ca.nom">'Ordonnance rapport'!$D$21</definedName>
    <definedName name="Ca.Prescrit">'Ordonnance rapport'!$E$21</definedName>
    <definedName name="Ca.u">'Ordonnance rapport'!$F$21</definedName>
    <definedName name="Carnitine">'Ordonnance rapport'!$K$5</definedName>
    <definedName name="Carnitine.texte">'Ordonnance rapport'!$Q$5</definedName>
    <definedName name="Cejour">'Ordonnance rapport'!$A$12</definedName>
    <definedName name="Chambre">'Ordonnance rapport'!$I$5</definedName>
    <definedName name="CHAMP.Ca">'Ordonnance rapport'!$E$33:$F$34</definedName>
    <definedName name="CHAMP.Ca.U">'Ordonnance rapport'!$E$29:$F$30</definedName>
    <definedName name="CHAMP.chrome">'Ordonnance rapport'!$E$193:$F$194</definedName>
    <definedName name="CHAMP.chrome.inclus">'Ordonnance rapport'!$E$181:$F$182</definedName>
    <definedName name="CHAMP.chrome.prescrit">'Ordonnance rapport'!$E$189:$F$190</definedName>
    <definedName name="CHAMP.chrome.u">'Ordonnance rapport'!$E$185:$F$186</definedName>
    <definedName name="CHAMP.Cuivre">'Ordonnance rapport'!$E$69:$F$70</definedName>
    <definedName name="CHAMP.cuivre.inclus">'Ordonnance rapport'!$E$165:$F$166</definedName>
    <definedName name="CHAMP.cuivre.prescrit">'Ordonnance rapport'!$E$169:$F$170</definedName>
    <definedName name="CHAMP.Cuivre.U">'Ordonnance rapport'!$E$65:$F$66</definedName>
    <definedName name="CHAMP.Étiquette">'Ordonnance rapport'!$E$133:$F$134</definedName>
    <definedName name="CHAMP.Fer">'Ordonnance rapport'!$E$109:$F$110</definedName>
    <definedName name="CHAMP.Fer.U">'Ordonnance rapport'!$E$105:$F$106</definedName>
    <definedName name="CHAMP.Iode">'Ordonnance rapport'!$E$77:$F$78</definedName>
    <definedName name="CHAMP.iode.inclus">'Ordonnance rapport'!$E$141:$F$142</definedName>
    <definedName name="CHAMP.iode.prescrit">'Ordonnance rapport'!$E$145:$F$146</definedName>
    <definedName name="CHAMP.Iode.U">'Ordonnance rapport'!$E$73:$F$74</definedName>
    <definedName name="CHAMP.K">'Ordonnance rapport'!$E$25:$F$26</definedName>
    <definedName name="CHAMP.K.U">'Ordonnance rapport'!$E$21:$F$22</definedName>
    <definedName name="CHAMP.LAP">'Ordonnance rapport'!$E$9:$F$10</definedName>
    <definedName name="CHAMP.LAP.max">'Ordonnance rapport'!$E$117:$F$118</definedName>
    <definedName name="CHAMP.LAP.min">'Ordonnance rapport'!$E$113:$F$114</definedName>
    <definedName name="CHAMP.LAP.U">'Ordonnance rapport'!$E$5:$F$6</definedName>
    <definedName name="CHAMP.Manganèse">'Ordonnance rapport'!$E$85:$F$86</definedName>
    <definedName name="CHAMP.manganèse.inclus">'Ordonnance rapport'!$E$173:$F$174</definedName>
    <definedName name="CHAMP.manganèse.prescrit">'Ordonnance rapport'!$E$177:$F$178</definedName>
    <definedName name="CHAMP.Manganèse.U">'Ordonnance rapport'!$E$81:$F$82</definedName>
    <definedName name="CHAMP.Mg">'Ordonnance rapport'!$E$49:$F$50</definedName>
    <definedName name="CHAMP.Mg.U">'Ordonnance rapport'!$E$45:$F$46</definedName>
    <definedName name="CHAMP.Na">'Ordonnance rapport'!$E$17:$F$18</definedName>
    <definedName name="CHAMP.Na.U">'Ordonnance rapport'!$E$13:$F$14</definedName>
    <definedName name="CHAMP.P">'Ordonnance rapport'!$E$41:$F$42</definedName>
    <definedName name="CHAMP.P.U">'Ordonnance rapport'!$E$37:$F$38</definedName>
    <definedName name="CHAMP.poidsIdéal">'Ordonnance rapport'!$E$137:$F$138</definedName>
    <definedName name="CHAMP.Rapport">'Ordonnance rapport'!$E$129:$F$130</definedName>
    <definedName name="CHAMP.Sélénium">'Ordonnance rapport'!$E$93:$F$94</definedName>
    <definedName name="CHAMP.selenium.inclus">'Ordonnance rapport'!$E$157:$F$158</definedName>
    <definedName name="CHAMP.selenium.prescrit">'Ordonnance rapport'!$E$161:$F$162</definedName>
    <definedName name="CHAMP.Sélénium.U">'Ordonnance rapport'!$E$89:$F$90</definedName>
    <definedName name="CHAMP.traceK">'Ordonnance rapport'!$E$57:$F$58</definedName>
    <definedName name="CHAMP.traceNa">'Ordonnance rapport'!$E$53:$F$54</definedName>
    <definedName name="CHAMP.traceP">'Ordonnance rapport'!$E$61:$F$62</definedName>
    <definedName name="CHAMP.Vc">'Ordonnance rapport'!$E$125:$F$126</definedName>
    <definedName name="CHAMP.Vc.U">'Ordonnance rapport'!$E$121:$F$122</definedName>
    <definedName name="CHAMP.Zinc">'Ordonnance rapport'!$E$101:$F$102</definedName>
    <definedName name="CHAMP.zinc.inclus">'Ordonnance rapport'!$E$149:$F$150</definedName>
    <definedName name="CHAMP.zinc.prescrit">'Ordonnance rapport'!$E$153:$F$154</definedName>
    <definedName name="CHAMP.Zinc.U">'Ordonnance rapport'!$E$97:$F$98</definedName>
    <definedName name="CHAMPS.modèles">'Ordonnance rapport'!$H$5:$I$9</definedName>
    <definedName name="chloreTotal">'Ordonnance rapport'!$E$36</definedName>
    <definedName name="chrome">'Ordonnance rapport'!$F$38</definedName>
    <definedName name="chrome.formule">'Ordonnance rapport'!$J$38</definedName>
    <definedName name="chrome.inclus">'Ordonnance rapport'!$F$13</definedName>
    <definedName name="Chrome.nom">'Ordonnance rapport'!$D$5</definedName>
    <definedName name="Chrome.prescrit">'Ordonnance rapport'!$F$5</definedName>
    <definedName name="chrome.surplus">'Ordonnance rapport'!$U$38</definedName>
    <definedName name="chrome.texte">'Ordonnance rapport'!$S$38</definedName>
    <definedName name="chrome.U">'Ordonnance rapport'!$G$5</definedName>
    <definedName name="Code36">'Ordonnance rapport'!$J$6</definedName>
    <definedName name="colTrie">'Ordonnance rapport'!$M:$M</definedName>
    <definedName name="Commentaires">'Ordonnance rapport'!$H$28</definedName>
    <definedName name="compatibilité">'Ordonnance rapport'!$K$30</definedName>
    <definedName name="conc.Ca">'Ordonnance rapport'!$A$13</definedName>
    <definedName name="conc.P">'Ordonnance rapport'!$B$13</definedName>
    <definedName name="courbe.nom">'Ordonnance rapport'!$R$24</definedName>
    <definedName name="Cu.Concentration">'Ordonnance rapport'!$B$10</definedName>
    <definedName name="Cuivre">'Ordonnance rapport'!$F$39</definedName>
    <definedName name="Cuivre.Formule">'Ordonnance rapport'!$J$39</definedName>
    <definedName name="cuivre.inclus">'Ordonnance rapport'!$F$14</definedName>
    <definedName name="Cuivre.nom">'Ordonnance rapport'!$D$6</definedName>
    <definedName name="cuivre.prescrit">'Ordonnance rapport'!$F$6</definedName>
    <definedName name="cuivre.surplus">'Ordonnance rapport'!$U$39</definedName>
    <definedName name="Cuivre.texte">'Ordonnance rapport'!$S$39</definedName>
    <definedName name="Cuivre.U">'Ordonnance rapport'!$G$6</definedName>
    <definedName name="D">'Solubilité'!$C$6</definedName>
    <definedName name="D.cal">'Ordonnance rapport'!$B$7</definedName>
    <definedName name="D.nom">'Ordonnance rapport'!$D$16</definedName>
    <definedName name="D.u">'Ordonnance rapport'!$F$16</definedName>
    <definedName name="DN">'Ordonnance rapport'!$E$7</definedName>
    <definedName name="Dossier">'Ordonnance rapport'!$I$6</definedName>
    <definedName name="étiquette.HMRADULTE">'Ordonnance rapport'!$Z$22:$AO$35</definedName>
    <definedName name="étiquette.HMRNEONAT">'Ordonnance rapport'!$BO$58:$CD$71</definedName>
    <definedName name="étiquette.HMRPEDIA">'Ordonnance rapport'!$AU$40:$BJ$53</definedName>
    <definedName name="étiquette.HSJ">'Ordonnance rapport'!$D$3:$S$16</definedName>
    <definedName name="Fer">'Ordonnance rapport'!$F$50</definedName>
    <definedName name="Fer.nom">'Ordonnance rapport'!$D$32</definedName>
    <definedName name="Fer.Prescrit">'Ordonnance rapport'!$E$32</definedName>
    <definedName name="Fer.texte">'Ordonnance rapport'!$Q$36</definedName>
    <definedName name="Fer.u">'Ordonnance rapport'!$F$32</definedName>
    <definedName name="fiches.BaxaNoms">'Ordonnance rapport'!$B$4</definedName>
    <definedName name="fiches.BaxaNos">'Ordonnance rapport'!$B$3</definedName>
    <definedName name="fiches.calories">'Ordonnance rapport'!$B$7</definedName>
    <definedName name="fiches.noms">'Ordonnance rapport'!$B$2</definedName>
    <definedName name="fiches.osmolarités">'Ordonnance rapport'!$B$6</definedName>
    <definedName name="fiches.Prix">'Ordonnance rapport'!$B$5</definedName>
    <definedName name="FichierIngrédients">'Ordonnance rapport'!$I$8</definedName>
    <definedName name="Format">'Ordonnance rapport'!$E$18</definedName>
    <definedName name="Glamin">'Ordonnance rapport'!$K$6</definedName>
    <definedName name="Glamin.texte">'Ordonnance rapport'!$Q$6</definedName>
    <definedName name="HB">'Ordonnance rapport'!$E$78</definedName>
    <definedName name="Hép">'Ordonnance rapport'!$E$59</definedName>
    <definedName name="Hép.nom">'Ordonnance rapport'!$D$59</definedName>
    <definedName name="Héparine">'Ordonnance rapport'!$E$25</definedName>
    <definedName name="Héparine.nom">'Ordonnance rapport'!$D$25</definedName>
    <definedName name="Héparine.u">'Ordonnance rapport'!$F$25</definedName>
    <definedName name="Hépn">'Ordonnance rapport'!$E$60</definedName>
    <definedName name="Hépn.nom">'Ordonnance rapport'!$D$60</definedName>
    <definedName name="Heures">'Ordonnance rapport'!$E$11</definedName>
    <definedName name="Hier">'Ordonnance rapport'!$A$14</definedName>
    <definedName name="i1.texte">'Ordonnance rapport'!$Q$22</definedName>
    <definedName name="i1c">'Ordonnance rapport'!$I$22</definedName>
    <definedName name="i1n">'Ordonnance rapport'!$D$22</definedName>
    <definedName name="i1q">'Ordonnance rapport'!$K$22</definedName>
    <definedName name="i2.texte">'Ordonnance rapport'!$Q$23</definedName>
    <definedName name="i2c">'Ordonnance rapport'!$I$23</definedName>
    <definedName name="i2n">'Ordonnance rapport'!$D$23</definedName>
    <definedName name="i2q">'Ordonnance rapport'!$K$23</definedName>
    <definedName name="i3.texte">'Ordonnance rapport'!$Q$24</definedName>
    <definedName name="i3c">'Ordonnance rapport'!$I$24</definedName>
    <definedName name="i3n">'Ordonnance rapport'!$D$24</definedName>
    <definedName name="i3q">'Ordonnance rapport'!$K$24</definedName>
    <definedName name="i4.texte">'Ordonnance rapport'!$Q$25</definedName>
    <definedName name="i4c">'Ordonnance rapport'!$I$25</definedName>
    <definedName name="i4n">'Ordonnance rapport'!$D$25</definedName>
    <definedName name="i4q">'Ordonnance rapport'!$K$25</definedName>
    <definedName name="i5.texte">'Ordonnance rapport'!$Q$26</definedName>
    <definedName name="i5c">'Ordonnance rapport'!$I$26</definedName>
    <definedName name="i5n">'Ordonnance rapport'!$D$26</definedName>
    <definedName name="i5q">'Ordonnance rapport'!$K$26</definedName>
    <definedName name="i6.texte">'Ordonnance rapport'!$Q$27</definedName>
    <definedName name="i6c">'Ordonnance rapport'!$I$27</definedName>
    <definedName name="i6n">'Ordonnance rapport'!$D$27</definedName>
    <definedName name="i6q">'Ordonnance rapport'!$K$27</definedName>
    <definedName name="i7.texte">'Ordonnance rapport'!$Q$28</definedName>
    <definedName name="i7c">'Ordonnance rapport'!$I$28</definedName>
    <definedName name="i7n">'Ordonnance rapport'!$D$28</definedName>
    <definedName name="i7q">'Ordonnance rapport'!$K$28</definedName>
    <definedName name="i8.texte">'Ordonnance rapport'!$Q$29</definedName>
    <definedName name="i8c">'Ordonnance rapport'!$I$29</definedName>
    <definedName name="i8n">'Ordonnance rapport'!$D$29</definedName>
    <definedName name="i8q">'Ordonnance rapport'!$K$29</definedName>
    <definedName name="impÉti">'Ordonnance rapport'!$I$3</definedName>
    <definedName name="impRap">'Ordonnance rapport'!$I$2</definedName>
    <definedName name="ing_chambre">'Ordonnance rapport'!$F$6</definedName>
    <definedName name="ing_dossier">'Ordonnance rapport'!$E$6</definedName>
    <definedName name="ing_nom">'Ordonnance rapport'!$D$6</definedName>
    <definedName name="ing_recette">'Ordonnance rapport'!$G$6</definedName>
    <definedName name="Insuline">'Ordonnance rapport'!$K$9</definedName>
    <definedName name="Insuline.texte">'Ordonnance rapport'!$Q$7</definedName>
    <definedName name="Io.Concentration">'Ordonnance rapport'!$B$10</definedName>
    <definedName name="Iode">'Ordonnance rapport'!$F$40</definedName>
    <definedName name="Iode.Formule">'Ordonnance rapport'!$J$40</definedName>
    <definedName name="iode.inclus">'Ordonnance rapport'!$F$15</definedName>
    <definedName name="Iode.Nom">'Ordonnance rapport'!$D$7</definedName>
    <definedName name="Iode.Prescrit">'Ordonnance rapport'!$F$7</definedName>
    <definedName name="Iode.surplus">'Ordonnance rapport'!$U$40</definedName>
    <definedName name="Iode.texte">'Ordonnance rapport'!$S$40</definedName>
    <definedName name="Iode.U">'Ordonnance rapport'!$G$7</definedName>
    <definedName name="K">'Ordonnance rapport'!$E$41</definedName>
    <definedName name="k.àajouter">'Ordonnance rapport'!$I$6</definedName>
    <definedName name="K.nom">'Ordonnance rapport'!$D$20</definedName>
    <definedName name="K.Prescrit">'Ordonnance rapport'!$E$20</definedName>
    <definedName name="K.u">'Ordonnance rapport'!$F$20</definedName>
    <definedName name="KP">'Ordonnance rapport'!#REF!</definedName>
    <definedName name="L_10">'Ordonnance rapport'!$E$51</definedName>
    <definedName name="L_10.cal">'Ordonnance rapport'!$B$7</definedName>
    <definedName name="l_20">'Ordonnance rapport'!$E$52</definedName>
    <definedName name="L_20.cal">'Ordonnance rapport'!$B$7</definedName>
    <definedName name="L_30">'Ordonnance rapport'!$E$53</definedName>
    <definedName name="L_30.cal">'Ordonnance rapport'!$B$7</definedName>
    <definedName name="LAP">'Ordonnance rapport'!$E$39</definedName>
    <definedName name="LAP.max">'Ordonnance rapport'!$I$39</definedName>
    <definedName name="LAP.min">'Ordonnance rapport'!$H$39</definedName>
    <definedName name="LAP.Prescrit">'Ordonnance rapport'!$E$12</definedName>
    <definedName name="LAP.U">'Ordonnance rapport'!$F$12</definedName>
    <definedName name="lip.format.nb">'Ordonnance rapport'!$E$56</definedName>
    <definedName name="lip.format.vol">'Ordonnance rapport'!$I$74</definedName>
    <definedName name="lip.u">'Ordonnance rapport'!$F$17</definedName>
    <definedName name="Lipides.texte">'Ordonnance rapport'!$E$54</definedName>
    <definedName name="ListeModèles">'Ordonnance rapport'!$H$6:$H$9</definedName>
    <definedName name="lstLipides">'Ordonnance rapport'!$D$51:$D$53</definedName>
    <definedName name="lstPhosphores">'Ordonnance rapport'!$D$62:$D$63</definedName>
    <definedName name="Manganèse">'Ordonnance rapport'!$F$41</definedName>
    <definedName name="Manganèse.Formule">'Ordonnance rapport'!$J$41</definedName>
    <definedName name="manganèse.inclus">'Ordonnance rapport'!$F$16</definedName>
    <definedName name="Manganèse.Nom">'Ordonnance rapport'!$D$8</definedName>
    <definedName name="Manganèse.Prescrit">'Ordonnance rapport'!$F$8</definedName>
    <definedName name="manganèse.surplus">'Ordonnance rapport'!$U$41</definedName>
    <definedName name="Manganèse.texte">'Ordonnance rapport'!$S$41</definedName>
    <definedName name="Manganèse.U">'Ordonnance rapport'!$G$8</definedName>
    <definedName name="MarqueLipides">'Ordonnance rapport'!$I$18</definedName>
    <definedName name="Mg">'Ordonnance rapport'!$E$44</definedName>
    <definedName name="Mg.nom">'Ordonnance rapport'!$D$23</definedName>
    <definedName name="Mg.Prescrit">'Ordonnance rapport'!$E$23</definedName>
    <definedName name="Mg.u">'Ordonnance rapport'!$F$23</definedName>
    <definedName name="Mn.Concentration">'Ordonnance rapport'!$B$10</definedName>
    <definedName name="Modèle">'Ordonnance rapport'!$E$5</definedName>
    <definedName name="Modèle.Écran">'Ordonnance rapport'!$I$17</definedName>
    <definedName name="Modèle.ÉcranSpéciaux">'Ordonnance rapport'!$I$16</definedName>
    <definedName name="Modèle.Étiquette">'Ordonnance rapport'!$I$12</definedName>
    <definedName name="Modèle.Rapport">'Ordonnance rapport'!$I$13</definedName>
    <definedName name="Modèle.Recette">'Ordonnance rapport'!$I$18</definedName>
    <definedName name="modèles">'Ordonnance rapport'!$A$5:$C$208</definedName>
    <definedName name="Na">'Ordonnance rapport'!$E$40</definedName>
    <definedName name="Na.àajouter">'Ordonnance rapport'!$H$6</definedName>
    <definedName name="Na.nom">'Ordonnance rapport'!$D$19</definedName>
    <definedName name="Na.Prescrit">'Ordonnance rapport'!$E$19</definedName>
    <definedName name="Na.u">'Ordonnance rapport'!$F$19</definedName>
    <definedName name="NaP">'Ordonnance rapport'!#REF!</definedName>
    <definedName name="Nb.Étiquette">'Ordonnance rapport'!$I$14</definedName>
    <definedName name="Nb.Rapport">'Ordonnance rapport'!$I$15</definedName>
    <definedName name="Nom">'Ordonnance rapport'!$E$6</definedName>
    <definedName name="nomRAP">'Ordonnance rapport'!$D$10</definedName>
    <definedName name="nonPompables">'Ordonnance rapport'!$N$7:$N$49</definedName>
    <definedName name="Octréotide">'Ordonnance rapport'!$K$8</definedName>
    <definedName name="Octréotide.texte">'Ordonnance rapport'!$Q$8</definedName>
    <definedName name="OE">'Ordonnance rapport'!$E$26</definedName>
    <definedName name="OE.Cr">'Ordonnance rapport'!$B$25</definedName>
    <definedName name="OE.Cu">'Ordonnance rapport'!$B$27</definedName>
    <definedName name="OE.Io">'Ordonnance rapport'!$B$23</definedName>
    <definedName name="OE.Mn">'Ordonnance rapport'!$B$21</definedName>
    <definedName name="OE.Se">'Ordonnance rapport'!$B$24</definedName>
    <definedName name="OE.Zn">'Ordonnance rapport'!$B$26</definedName>
    <definedName name="osmolarité.centrale">'Ordonnance rapport'!$I$20</definedName>
    <definedName name="Osmolarité.périphérique">'Ordonnance rapport'!$I$19</definedName>
    <definedName name="osmoles.lipides">'Ordonnance rapport'!$I$4</definedName>
    <definedName name="osmoles.solution">'Ordonnance rapport'!$I$3</definedName>
    <definedName name="P">'Solubilité'!$C$8</definedName>
    <definedName name="P.Nom">'Ordonnance rapport'!$D$22</definedName>
    <definedName name="P.Prescrit">'Ordonnance rapport'!$E$22</definedName>
    <definedName name="P.u">'Ordonnance rapport'!$F$22</definedName>
    <definedName name="PK.inclus">'Ordonnance rapport'!$I$4</definedName>
    <definedName name="PlusPetitVolumePompé">'Ordonnance rapport'!$I$10</definedName>
    <definedName name="PNa.inclus">'Ordonnance rapport'!$H$4</definedName>
    <definedName name="poids">'Solubilité'!$C$3</definedName>
    <definedName name="poidsCalcul">'Ordonnance rapport'!$E$79</definedName>
    <definedName name="poidsHB">'Ordonnance rapport'!$E$77</definedName>
    <definedName name="poidsIdéal">'Ordonnance rapport'!$E$76</definedName>
    <definedName name="ppvp">'Ordonnance rapport'!$C$3</definedName>
    <definedName name="Primène">'Ordonnance rapport'!$K$7</definedName>
    <definedName name="Primène.texte">'Ordonnance rapport'!$Q$9</definedName>
    <definedName name="prop.a">'Ordonnance rapport'!$B$10</definedName>
    <definedName name="prop.d">'Ordonnance rapport'!$B$11</definedName>
    <definedName name="ranitidine">'Ordonnance rapport'!$E$30</definedName>
    <definedName name="ranitidine.u">'Ordonnance rapport'!$F$30</definedName>
    <definedName name="Rapport.Écran">'Ordonnance rapport'!$B$1:$S$36</definedName>
    <definedName name="Rapport.ÉcranSpéciaux">'Ordonnance rapport'!$A$1:$O$32</definedName>
    <definedName name="Rapport.HMRADULTE">'Ordonnance rapport'!$O$50:$AA$105</definedName>
    <definedName name="Rapport.HMRNEONAT">'Ordonnance rapport'!$AQ$163:$BC$217</definedName>
    <definedName name="rapport.HMRPEDIA">'Ordonnance rapport'!$AC$107:$AO$161</definedName>
    <definedName name="Rapport.HSJ">'Ordonnance rapport'!$A$1:$M$48</definedName>
    <definedName name="Rapport.Recette">'Ordonnance rapport'!$A$1:$G$46</definedName>
    <definedName name="Ratio">'Ordonnance rapport'!$E$24</definedName>
    <definedName name="Ratio.nom">'Ordonnance rapport'!$D$24</definedName>
    <definedName name="Ratio.vrai">'Ordonnance rapport'!$B$22</definedName>
    <definedName name="RatioPmK">'Ordonnance rapport'!$J$32</definedName>
    <definedName name="rec.D">'Ordonnance rapport'!$I$8</definedName>
    <definedName name="Recette">'Ordonnance rapport'!$I$7</definedName>
    <definedName name="repBase">'Ordonnance rapport'!$A$8</definedName>
    <definedName name="RepBaseBase">'Ordonnance rapport'!$I$7</definedName>
    <definedName name="repBasePAT">'Ordonnance rapport'!$I$4</definedName>
    <definedName name="repBaseRapports">'Ordonnance rapport'!$I$6</definedName>
    <definedName name="repBaseXLS">'Ordonnance rapport'!$I$5</definedName>
    <definedName name="repPAT">'Ordonnance rapport'!$A$3</definedName>
    <definedName name="repRAP">'Ordonnance rapport'!$A$10</definedName>
    <definedName name="repXLS">'Ordonnance rapport'!$A$5</definedName>
    <definedName name="Se.Concentration">'Ordonnance rapport'!$B$10</definedName>
    <definedName name="Sélénium">'Ordonnance rapport'!$F$42</definedName>
    <definedName name="Sélénium.Formule">'Ordonnance rapport'!$J$42</definedName>
    <definedName name="Sélénium.inclus">'Ordonnance rapport'!$F$17</definedName>
    <definedName name="Sélénium.nom">'Ordonnance rapport'!$D$9</definedName>
    <definedName name="Sélénium.Prescrit">'Ordonnance rapport'!$F$9</definedName>
    <definedName name="sélénium.surplus">'Ordonnance rapport'!$U$42</definedName>
    <definedName name="Sélénium.texte">'Ordonnance rapport'!$S$42</definedName>
    <definedName name="Sélénium.U">'Ordonnance rapport'!$G$9</definedName>
    <definedName name="sexe">'Ordonnance rapport'!$I$8</definedName>
    <definedName name="sorteLipides">'Ordonnance rapport'!$D$17</definedName>
    <definedName name="sortePhosphores">'Ordonnance rapport'!$D$22</definedName>
    <definedName name="Sp.IS">'Ordonnance rapport'!$K$5:$K$10</definedName>
    <definedName name="Sp.ITS">'Ordonnance rapport'!$K$22:$K$29</definedName>
    <definedName name="Sp.OE">'Ordonnance rapport'!$U$38:$U$43</definedName>
    <definedName name="Sp.V">'Ordonnance rapport'!$K$13:$K$16</definedName>
    <definedName name="surplus">'Ordonnance rapport'!$E$47</definedName>
    <definedName name="surplus.u">'Ordonnance rapport'!$F$33</definedName>
    <definedName name="taille">'Ordonnance rapport'!$I$9</definedName>
    <definedName name="traces.AC">'Ordonnance rapport'!$C$7</definedName>
    <definedName name="traces.Cl">'Ordonnance rapport'!$C$6</definedName>
    <definedName name="traces.Cr">'Ordonnance rapport'!$C$14</definedName>
    <definedName name="traces.Cu">'Ordonnance rapport'!$C$16</definedName>
    <definedName name="traces.F">'Ordonnance rapport'!$C$11</definedName>
    <definedName name="traces.I">'Ordonnance rapport'!$C$12</definedName>
    <definedName name="traces.K">'Ordonnance rapport'!$C$9</definedName>
    <definedName name="traces.Mn">'Ordonnance rapport'!$C$10</definedName>
    <definedName name="traces.N">'Ordonnance rapport'!$C$5</definedName>
    <definedName name="Traces.N.tot">'Ordonnance rapport'!$D$5</definedName>
    <definedName name="traces.Na">'Ordonnance rapport'!$C$8</definedName>
    <definedName name="traces.P">'Ordonnance rapport'!$C$4</definedName>
    <definedName name="traces.Se">'Ordonnance rapport'!$C$13</definedName>
    <definedName name="traces.Zn">'Ordonnance rapport'!$C$15</definedName>
    <definedName name="txt.ingrédients">'Ordonnance rapport'!$A$7</definedName>
    <definedName name="txt.IngrédientsSpéciaux">'Ordonnance rapport'!$A$13</definedName>
    <definedName name="txtvoie">'Ordonnance rapport'!$E$48</definedName>
    <definedName name="v">'Ordonnance rapport'!$N$6</definedName>
    <definedName name="valeurLipides">'Ordonnance rapport'!$E$17</definedName>
    <definedName name="Vb1">'Ordonnance rapport'!$K$13</definedName>
    <definedName name="vb1.texte">'Ordonnance rapport'!$Q$14</definedName>
    <definedName name="Vb12">'Ordonnance rapport'!$K$14</definedName>
    <definedName name="vb12.texte">'Ordonnance rapport'!$Q$15</definedName>
    <definedName name="Vb6">'Ordonnance rapport'!$K$15</definedName>
    <definedName name="vb6.texte">'Ordonnance rapport'!$Q$16</definedName>
    <definedName name="Vc">'Ordonnance rapport'!$F$51</definedName>
    <definedName name="Vc.nom">'Ordonnance rapport'!$I$16</definedName>
    <definedName name="Vc.Prescrit">'Ordonnance rapport'!$K$16</definedName>
    <definedName name="vc.texte">'Ordonnance rapport'!$Q$44</definedName>
    <definedName name="Vc.u">'Ordonnance rapport'!$L$16</definedName>
    <definedName name="version">'Ordonnance rapport'!$I$4</definedName>
    <definedName name="version.date">'Ordonnance rapport'!$J$4</definedName>
    <definedName name="vi">'Ordonnance rapport'!$C$4</definedName>
    <definedName name="Vitamines">'Ordonnance rapport'!$E$27</definedName>
    <definedName name="Vk">'Ordonnance rapport'!$E$29</definedName>
    <definedName name="vk.u">'Ordonnance rapport'!$F$29</definedName>
    <definedName name="vl">'Ordonnance rapport'!$N$7</definedName>
    <definedName name="Voie">'Ordonnance rapport'!$E$10</definedName>
    <definedName name="vol.OE">'Ordonnance rapport'!$F$12</definedName>
    <definedName name="vol.OE.appl">'Ordonnance rapport'!$F$44</definedName>
    <definedName name="Volume_prescrit">'Ordonnance rapport'!$N$6</definedName>
    <definedName name="VolumeIgnoré">'Ordonnance rapport'!$I$11</definedName>
    <definedName name="vp">'Solubilité'!$C$4</definedName>
    <definedName name="vs">'Ordonnance rapport'!$E$33</definedName>
    <definedName name="vt">'Ordonnance rapport'!$N$9</definedName>
    <definedName name="Zinc">'Ordonnance rapport'!$F$43</definedName>
    <definedName name="Zinc.Formule">'Ordonnance rapport'!$J$43</definedName>
    <definedName name="zinc.inclus">'Ordonnance rapport'!$F$18</definedName>
    <definedName name="Zinc.nom">'Ordonnance rapport'!$D$10</definedName>
    <definedName name="Zinc.Prescrit">'Ordonnance rapport'!$F$10</definedName>
    <definedName name="zinc.surplus">'Ordonnance rapport'!$U$43</definedName>
    <definedName name="Zinc.texte">'Ordonnance rapport'!$S$43</definedName>
    <definedName name="Zinc.U">'Ordonnance rapport'!$G$10</definedName>
    <definedName name="Zn.Concentration">'Ordonnance rapport'!$B$10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<sst xmlns="http://schemas.openxmlformats.org/spreadsheetml/2006/main" count="184" uniqueCount="107">
  <si>
    <t>kg</t>
  </si>
  <si>
    <t>mmol/kg</t>
  </si>
  <si>
    <t>mg/kg</t>
  </si>
  <si>
    <t>g/kg</t>
  </si>
  <si>
    <t>Liquides</t>
  </si>
  <si>
    <t>mOsm/L</t>
  </si>
  <si>
    <t>Poids</t>
  </si>
  <si>
    <t>Énergie</t>
  </si>
  <si>
    <t>mL</t>
  </si>
  <si>
    <t>Lipides 20%</t>
  </si>
  <si>
    <t>Sodium</t>
  </si>
  <si>
    <t>Acides aminés</t>
  </si>
  <si>
    <t>Dextrose</t>
  </si>
  <si>
    <t>Phosphore</t>
  </si>
  <si>
    <t>Potassium</t>
  </si>
  <si>
    <t>Calcium</t>
  </si>
  <si>
    <t>Magnésium</t>
  </si>
  <si>
    <t>[Ca]</t>
  </si>
  <si>
    <t>Acide folique</t>
  </si>
  <si>
    <t>Vitamine K</t>
  </si>
  <si>
    <t>Ranitidine</t>
  </si>
  <si>
    <t>Fer</t>
  </si>
  <si>
    <t>Héparine</t>
  </si>
  <si>
    <t>[PO4]</t>
  </si>
  <si>
    <t>Autres liquides IV</t>
  </si>
  <si>
    <t>Liquides totaux</t>
  </si>
  <si>
    <t>mg/L</t>
  </si>
  <si>
    <t>Albumine 25%</t>
  </si>
  <si>
    <t>heures</t>
  </si>
  <si>
    <t>Recette préparée le</t>
  </si>
  <si>
    <t>Liquides AP</t>
  </si>
  <si>
    <t>Liquides PO</t>
  </si>
  <si>
    <t>Électrolytes</t>
  </si>
  <si>
    <t>Autres</t>
  </si>
  <si>
    <t>Facultatifs</t>
  </si>
  <si>
    <t>Spéciaux</t>
  </si>
  <si>
    <t>mL/hre</t>
  </si>
  <si>
    <t>Validation de l'ordonnance</t>
  </si>
  <si>
    <t>Si l'osmolarité est trop élevée, diminuer les acides aminés d'un maximum de 33 % et le dextrose d'un maximum de 10% sans m'aviser.</t>
  </si>
  <si>
    <t>Si l'osmolarité est trop élevée, augmenter les liquides d'un maximum de 10%</t>
  </si>
  <si>
    <t>Pharmacien : validation clinique</t>
  </si>
  <si>
    <t>Pharmacien : validation finale</t>
  </si>
  <si>
    <t>Voie centrale ou périphérique</t>
  </si>
  <si>
    <t>Vitamines (oui/non)</t>
  </si>
  <si>
    <t>Solubilité Calcium/Phosphore</t>
  </si>
  <si>
    <t>Débit solution</t>
  </si>
  <si>
    <t>Débit lipides</t>
  </si>
  <si>
    <t>kcal/kg</t>
  </si>
  <si>
    <t>Signature du prescripteur</t>
  </si>
  <si>
    <t>Minimum de liquide, patient en restriction liquidienne.</t>
  </si>
  <si>
    <t>Apport réel en lipides</t>
  </si>
  <si>
    <t>Osmolarité avec lipides</t>
  </si>
  <si>
    <t>Heures d'administration</t>
  </si>
  <si>
    <t>Pharmacie HSJ</t>
  </si>
  <si>
    <t>Ordonnance d'alimentation parentérale</t>
  </si>
  <si>
    <t>Ordonnance pour le</t>
  </si>
  <si>
    <t xml:space="preserve">En référence à la recette </t>
  </si>
  <si>
    <t>Volume du sac</t>
  </si>
  <si>
    <t>Volume de lipides</t>
  </si>
  <si>
    <t>Ratio Ac/Cl -- Ex. Tout AC=1, Tout Cl=0</t>
  </si>
  <si>
    <t>Chlore total</t>
  </si>
  <si>
    <t>x        j</t>
  </si>
  <si>
    <t>Commentaires</t>
  </si>
  <si>
    <t>Calories PO</t>
  </si>
  <si>
    <t>Calories IV</t>
  </si>
  <si>
    <t>Calories AP</t>
  </si>
  <si>
    <t>Acétate total</t>
  </si>
  <si>
    <t>Proportions caloriques</t>
  </si>
  <si>
    <t>Sac de</t>
  </si>
  <si>
    <t>Calories tot.</t>
  </si>
  <si>
    <t>&lt; 1 %</t>
  </si>
  <si>
    <t>=&gt; 4 %</t>
  </si>
  <si>
    <t>=&gt; 3 % &lt; 4 %</t>
  </si>
  <si>
    <t>=&gt; 2 % &lt; 3 %</t>
  </si>
  <si>
    <t>=&gt; 1 % &lt; 2 %</t>
  </si>
  <si>
    <t>=&gt; 20 %</t>
  </si>
  <si>
    <t>Phosphore = 0</t>
  </si>
  <si>
    <t>Solubilité maximale du calcium</t>
  </si>
  <si>
    <t>Phosphores</t>
  </si>
  <si>
    <t>Étiquette</t>
  </si>
  <si>
    <t>Oligo-éléments  (oui/non)</t>
  </si>
  <si>
    <t>Calories TOT/NP</t>
  </si>
  <si>
    <t/>
  </si>
  <si>
    <t>Patient malade</t>
  </si>
  <si>
    <t>Liquides 1 mL/jr, Vitamines ped. , Oligo-éléments et plein d'autres ingrédients</t>
  </si>
  <si>
    <t>IV centrale à 0 mL/heure pendant 24 hres</t>
  </si>
  <si>
    <t>Pharmacie HSJ - servi le 21/7/2003</t>
  </si>
  <si>
    <t>pas de lipides  500mL/sac 500 mL</t>
  </si>
  <si>
    <t>Alimentation parentérale IV centrale à 68 mL/heure pendant 24 hres</t>
  </si>
  <si>
    <t>Poids du patient</t>
  </si>
  <si>
    <t>acides aminés 3% et dextrose 10%</t>
  </si>
  <si>
    <t>acides aminés 4% et dextrose 20%</t>
  </si>
  <si>
    <t>acides aminés 4% et dextrose 10%</t>
  </si>
  <si>
    <t>acides aminés 2% et dextrose 10%</t>
  </si>
  <si>
    <t>acides aminés 1% et dextrose 10%</t>
  </si>
  <si>
    <t>Points des courbes</t>
  </si>
  <si>
    <t>Calculs</t>
  </si>
  <si>
    <t>Courbes de solubilité</t>
  </si>
  <si>
    <t>mL/kg</t>
  </si>
  <si>
    <t>U/mL</t>
  </si>
  <si>
    <t>mg</t>
  </si>
  <si>
    <t>µg/kg</t>
  </si>
  <si>
    <t>g</t>
  </si>
  <si>
    <t>0000   Patient Malade   0000000</t>
  </si>
  <si>
    <t xml:space="preserve">Patient Malade  - ADDITIFS : , Vitamines ped. 151,5 mL, Oligo-éléments 0,01 mL </t>
  </si>
  <si>
    <t xml:space="preserve">Patient Malade   - ALERTES : Vol. nég. 50,5 mL; 1 non pompables; Ingrédient universel = eau; </t>
  </si>
  <si>
    <t>c</t>
  </si>
</sst>
</file>

<file path=xl/styles.xml><?xml version="1.0" encoding="utf-8"?>
<styleSheet xmlns="http://schemas.openxmlformats.org/spreadsheetml/2006/main">
  <numFmts count="5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(* #,##0_);_(* \(#,##0\);_(* &quot;-&quot;_);_(@_)"/>
    <numFmt numFmtId="173" formatCode="_(* #,##0.00_);_(* \(#,##0.00\);_(* &quot;-&quot;??_);_(@_)"/>
    <numFmt numFmtId="174" formatCode="0.0000000"/>
    <numFmt numFmtId="175" formatCode="0.0000"/>
    <numFmt numFmtId="176" formatCode="0.0%"/>
    <numFmt numFmtId="177" formatCode="#.##;#.##;&quot;-&quot;"/>
    <numFmt numFmtId="178" formatCode="0.##;0.##;&quot;-&quot;"/>
    <numFmt numFmtId="179" formatCode="0.###;0.###;&quot;-&quot;"/>
    <numFmt numFmtId="180" formatCode="0.##;0.##"/>
    <numFmt numFmtId="181" formatCode="0.000000000000000"/>
    <numFmt numFmtId="182" formatCode="_ * #,##0.000000000000000_)\ _$_ ;_ * \(#,##0.000000000000000\)\ _$_ ;_ * &quot;-&quot;??_)\ _$_ ;_ @_ "/>
    <numFmt numFmtId="183" formatCode="d\ mmmm\ yyyy"/>
    <numFmt numFmtId="184" formatCode="_ * #,##0.000_)\ _$_ ;_ * \(#,##0.000\)\ _$_ ;_ * &quot;-&quot;???_)\ _$_ ;_ @_ "/>
    <numFmt numFmtId="185" formatCode="d/m/yy"/>
    <numFmt numFmtId="186" formatCode="0.00000000%"/>
    <numFmt numFmtId="187" formatCode="_ * #,##0.0_)\ _$_ ;_ * \(#,##0.0\)\ _$_ ;_ * &quot;-&quot;??_)\ _$_ ;_ @_ "/>
    <numFmt numFmtId="188" formatCode="_ * #,##0.000_)\ _$_ ;_ * \(#,##0.000\)\ _$_ ;_ * &quot;-&quot;??_)\ _$_ ;_ @_ "/>
    <numFmt numFmtId="189" formatCode="_ * #,##0.0000_)\ _$_ ;_ * \(#,##0.0000\)\ _$_ ;_ * &quot;-&quot;??_)\ _$_ ;_ @_ "/>
    <numFmt numFmtId="190" formatCode="_ * #,##0.00000_)\ _$_ ;_ * \(#,##0.00000\)\ _$_ ;_ * &quot;-&quot;??_)\ _$_ ;_ @_ "/>
    <numFmt numFmtId="191" formatCode="0.0"/>
    <numFmt numFmtId="192" formatCode="0.000"/>
    <numFmt numFmtId="193" formatCode="0.00000"/>
    <numFmt numFmtId="194" formatCode="0.000000"/>
    <numFmt numFmtId="195" formatCode="&quot;Vrai&quot;;&quot;Vrai&quot;;&quot;Faux&quot;"/>
    <numFmt numFmtId="196" formatCode="&quot;Actif&quot;;&quot;Actif&quot;;&quot;Inactif&quot;"/>
    <numFmt numFmtId="197" formatCode="#,##0.00_);\(#,##0.00\)"/>
    <numFmt numFmtId="198" formatCode="_(* #,##0.0_);_(* \(#,##0.0\);_(* &quot;-&quot;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%"/>
    <numFmt numFmtId="203" formatCode="0.000000000%"/>
    <numFmt numFmtId="204" formatCode="0.000000%"/>
    <numFmt numFmtId="205" formatCode="0.00000%"/>
    <numFmt numFmtId="206" formatCode="0.0000%"/>
    <numFmt numFmtId="207" formatCode="0.000%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eorgia"/>
      <family val="1"/>
    </font>
    <font>
      <b/>
      <sz val="18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sz val="20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b/>
      <sz val="9"/>
      <name val="Tahoma"/>
      <family val="2"/>
    </font>
    <font>
      <sz val="18"/>
      <name val="Comic Sans MS"/>
      <family val="4"/>
    </font>
    <font>
      <b/>
      <i/>
      <sz val="12"/>
      <color indexed="55"/>
      <name val="Tahoma"/>
      <family val="2"/>
    </font>
    <font>
      <sz val="12"/>
      <color indexed="55"/>
      <name val="Tahoma"/>
      <family val="2"/>
    </font>
    <font>
      <sz val="6"/>
      <name val="Tahoma"/>
      <family val="2"/>
    </font>
    <font>
      <sz val="10"/>
      <name val="Zebra   Scalable"/>
      <family val="0"/>
    </font>
    <font>
      <sz val="9"/>
      <name val="Zebra   Scalable"/>
      <family val="2"/>
    </font>
    <font>
      <sz val="10"/>
      <name val="Verdana"/>
      <family val="2"/>
    </font>
    <font>
      <b/>
      <sz val="10"/>
      <name val="Zebra   Scalable"/>
      <family val="2"/>
    </font>
    <font>
      <sz val="14"/>
      <name val="Zebra   Scalable"/>
      <family val="2"/>
    </font>
    <font>
      <sz val="36"/>
      <color indexed="9"/>
      <name val="Arial Black"/>
      <family val="2"/>
    </font>
    <font>
      <sz val="18"/>
      <name val="ZB 39 15mil/2:1"/>
      <family val="2"/>
    </font>
    <font>
      <b/>
      <sz val="8"/>
      <name val="Zebra   Scalable"/>
      <family val="2"/>
    </font>
    <font>
      <sz val="7"/>
      <name val="Zebra   Scalable"/>
      <family val="2"/>
    </font>
    <font>
      <sz val="8"/>
      <name val="Zebra   Scalable"/>
      <family val="2"/>
    </font>
    <font>
      <sz val="18"/>
      <name val="Arial"/>
      <family val="2"/>
    </font>
    <font>
      <sz val="14"/>
      <name val="Arial"/>
      <family val="2"/>
    </font>
    <font>
      <sz val="16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i/>
      <sz val="10"/>
      <color indexed="8"/>
      <name val="Georgia"/>
      <family val="0"/>
    </font>
    <font>
      <b/>
      <i/>
      <sz val="10"/>
      <color indexed="8"/>
      <name val="Georgia"/>
      <family val="0"/>
    </font>
    <font>
      <sz val="9.25"/>
      <color indexed="8"/>
      <name val="Arial"/>
      <family val="0"/>
    </font>
    <font>
      <sz val="5.5"/>
      <color indexed="8"/>
      <name val="Arial"/>
      <family val="0"/>
    </font>
    <font>
      <sz val="4.8"/>
      <color indexed="8"/>
      <name val="Arial Narrow"/>
      <family val="0"/>
    </font>
    <font>
      <sz val="14.5"/>
      <color indexed="8"/>
      <name val="Arial"/>
      <family val="0"/>
    </font>
    <font>
      <sz val="8.5"/>
      <color indexed="8"/>
      <name val="Arial"/>
      <family val="0"/>
    </font>
    <font>
      <sz val="7.35"/>
      <color indexed="8"/>
      <name val="Arial Narrow"/>
      <family val="0"/>
    </font>
    <font>
      <sz val="10"/>
      <color indexed="8"/>
      <name val="Arial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0061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179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Fill="1" applyBorder="1" applyAlignment="1">
      <alignment vertical="center" wrapText="1" shrinkToFit="1"/>
    </xf>
    <xf numFmtId="1" fontId="6" fillId="0" borderId="12" xfId="0" applyNumberFormat="1" applyFont="1" applyFill="1" applyBorder="1" applyAlignment="1">
      <alignment horizontal="right" vertical="center" shrinkToFit="1"/>
    </xf>
    <xf numFmtId="0" fontId="7" fillId="0" borderId="25" xfId="0" applyFont="1" applyFill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33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 wrapText="1" shrinkToFit="1"/>
    </xf>
    <xf numFmtId="1" fontId="6" fillId="0" borderId="28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13" fillId="33" borderId="18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8" fillId="33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right" vertical="center" shrinkToFit="1"/>
    </xf>
    <xf numFmtId="178" fontId="8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shrinkToFit="1"/>
    </xf>
    <xf numFmtId="178" fontId="8" fillId="0" borderId="1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8" fontId="8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 shrinkToFit="1"/>
    </xf>
    <xf numFmtId="0" fontId="7" fillId="0" borderId="2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31" xfId="0" applyFont="1" applyFill="1" applyBorder="1" applyAlignment="1">
      <alignment vertical="center" wrapText="1"/>
    </xf>
    <xf numFmtId="2" fontId="6" fillId="0" borderId="32" xfId="0" applyNumberFormat="1" applyFont="1" applyFill="1" applyBorder="1" applyAlignment="1">
      <alignment horizontal="right" vertical="center" shrinkToFit="1"/>
    </xf>
    <xf numFmtId="0" fontId="7" fillId="0" borderId="33" xfId="0" applyFont="1" applyFill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 shrinkToFit="1"/>
    </xf>
    <xf numFmtId="1" fontId="6" fillId="0" borderId="37" xfId="0" applyNumberFormat="1" applyFont="1" applyBorder="1" applyAlignment="1">
      <alignment horizontal="right" vertical="center" shrinkToFit="1"/>
    </xf>
    <xf numFmtId="0" fontId="7" fillId="0" borderId="38" xfId="0" applyFont="1" applyBorder="1" applyAlignment="1">
      <alignment vertical="center"/>
    </xf>
    <xf numFmtId="0" fontId="7" fillId="0" borderId="36" xfId="0" applyFont="1" applyBorder="1" applyAlignment="1">
      <alignment horizontal="left" vertical="center" wrapText="1" shrinkToFit="1"/>
    </xf>
    <xf numFmtId="176" fontId="6" fillId="0" borderId="37" xfId="52" applyNumberFormat="1" applyFont="1" applyBorder="1" applyAlignment="1">
      <alignment horizontal="right" vertical="center" shrinkToFit="1"/>
    </xf>
    <xf numFmtId="0" fontId="7" fillId="0" borderId="39" xfId="0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1" fontId="6" fillId="0" borderId="40" xfId="0" applyNumberFormat="1" applyFont="1" applyBorder="1" applyAlignment="1">
      <alignment horizontal="right" vertical="center" shrinkToFit="1"/>
    </xf>
    <xf numFmtId="0" fontId="7" fillId="0" borderId="41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 shrinkToFit="1"/>
    </xf>
    <xf numFmtId="176" fontId="6" fillId="0" borderId="40" xfId="52" applyNumberFormat="1" applyFont="1" applyBorder="1" applyAlignment="1">
      <alignment horizontal="right" vertical="center" shrinkToFit="1"/>
    </xf>
    <xf numFmtId="0" fontId="7" fillId="0" borderId="41" xfId="0" applyFont="1" applyBorder="1" applyAlignment="1">
      <alignment/>
    </xf>
    <xf numFmtId="180" fontId="8" fillId="0" borderId="36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178" fontId="8" fillId="0" borderId="2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0" xfId="0" applyBorder="1" applyAlignment="1">
      <alignment horizontal="center" vertical="top" textRotation="90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top" textRotation="90"/>
    </xf>
    <xf numFmtId="0" fontId="7" fillId="0" borderId="49" xfId="0" applyFont="1" applyBorder="1" applyAlignment="1">
      <alignment/>
    </xf>
    <xf numFmtId="0" fontId="16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19" fillId="0" borderId="40" xfId="0" applyFont="1" applyBorder="1" applyAlignment="1">
      <alignment textRotation="90" shrinkToFit="1"/>
    </xf>
    <xf numFmtId="0" fontId="21" fillId="34" borderId="0" xfId="0" applyFont="1" applyFill="1" applyAlignment="1">
      <alignment/>
    </xf>
    <xf numFmtId="0" fontId="21" fillId="35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50" xfId="0" applyFont="1" applyBorder="1" applyAlignment="1">
      <alignment horizontal="left" vertical="center" textRotation="90" shrinkToFit="1"/>
    </xf>
    <xf numFmtId="0" fontId="22" fillId="0" borderId="38" xfId="0" applyFont="1" applyBorder="1" applyAlignment="1">
      <alignment horizontal="center" vertical="center" textRotation="90" shrinkToFit="1"/>
    </xf>
    <xf numFmtId="0" fontId="22" fillId="0" borderId="0" xfId="0" applyFont="1" applyBorder="1" applyAlignment="1">
      <alignment horizontal="left" vertical="center" textRotation="90" shrinkToFit="1"/>
    </xf>
    <xf numFmtId="0" fontId="22" fillId="0" borderId="0" xfId="0" applyFont="1" applyBorder="1" applyAlignment="1">
      <alignment horizontal="left" textRotation="90" shrinkToFit="1"/>
    </xf>
    <xf numFmtId="0" fontId="19" fillId="0" borderId="0" xfId="0" applyFont="1" applyBorder="1" applyAlignment="1">
      <alignment horizontal="left" textRotation="90" shrinkToFit="1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54" xfId="0" applyFont="1" applyBorder="1" applyAlignment="1">
      <alignment horizontal="right"/>
    </xf>
    <xf numFmtId="0" fontId="19" fillId="0" borderId="54" xfId="0" applyFont="1" applyBorder="1" applyAlignment="1">
      <alignment/>
    </xf>
    <xf numFmtId="0" fontId="21" fillId="34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10" fontId="0" fillId="36" borderId="0" xfId="52" applyNumberFormat="1" applyFont="1" applyFill="1" applyBorder="1" applyAlignment="1">
      <alignment/>
    </xf>
    <xf numFmtId="176" fontId="0" fillId="36" borderId="0" xfId="52" applyNumberFormat="1" applyFont="1" applyFill="1" applyBorder="1" applyAlignment="1" applyProtection="1">
      <alignment/>
      <protection hidden="1"/>
    </xf>
    <xf numFmtId="1" fontId="0" fillId="36" borderId="0" xfId="0" applyNumberFormat="1" applyFont="1" applyFill="1" applyBorder="1" applyAlignment="1">
      <alignment/>
    </xf>
    <xf numFmtId="176" fontId="0" fillId="36" borderId="0" xfId="52" applyNumberFormat="1" applyFont="1" applyFill="1" applyBorder="1" applyAlignment="1">
      <alignment/>
    </xf>
    <xf numFmtId="0" fontId="0" fillId="36" borderId="0" xfId="0" applyFont="1" applyFill="1" applyBorder="1" applyAlignment="1" quotePrefix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30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 indent="1"/>
    </xf>
    <xf numFmtId="0" fontId="0" fillId="0" borderId="0" xfId="0" applyAlignment="1">
      <alignment vertical="top"/>
    </xf>
    <xf numFmtId="0" fontId="0" fillId="0" borderId="40" xfId="0" applyBorder="1" applyAlignment="1">
      <alignment vertical="top"/>
    </xf>
    <xf numFmtId="0" fontId="6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 vertical="top" wrapText="1" shrinkToFit="1"/>
    </xf>
    <xf numFmtId="0" fontId="15" fillId="0" borderId="37" xfId="0" applyFont="1" applyBorder="1" applyAlignment="1">
      <alignment horizontal="center" vertical="top" wrapText="1" shrinkToFit="1"/>
    </xf>
    <xf numFmtId="0" fontId="15" fillId="0" borderId="38" xfId="0" applyFont="1" applyBorder="1" applyAlignment="1">
      <alignment horizontal="center" vertical="top" wrapText="1" shrinkToFit="1"/>
    </xf>
    <xf numFmtId="0" fontId="15" fillId="0" borderId="49" xfId="0" applyFont="1" applyBorder="1" applyAlignment="1">
      <alignment horizontal="center" vertical="top" wrapText="1" shrinkToFit="1"/>
    </xf>
    <xf numFmtId="0" fontId="15" fillId="0" borderId="0" xfId="0" applyFont="1" applyBorder="1" applyAlignment="1">
      <alignment horizontal="center" vertical="top" wrapText="1" shrinkToFit="1"/>
    </xf>
    <xf numFmtId="0" fontId="15" fillId="0" borderId="50" xfId="0" applyFont="1" applyBorder="1" applyAlignment="1">
      <alignment horizontal="center" vertical="top" wrapText="1" shrinkToFit="1"/>
    </xf>
    <xf numFmtId="0" fontId="15" fillId="0" borderId="21" xfId="0" applyFont="1" applyBorder="1" applyAlignment="1">
      <alignment horizontal="center" vertical="top" wrapText="1" shrinkToFit="1"/>
    </xf>
    <xf numFmtId="0" fontId="15" fillId="0" borderId="40" xfId="0" applyFont="1" applyBorder="1" applyAlignment="1">
      <alignment horizontal="center" vertical="top" wrapText="1" shrinkToFit="1"/>
    </xf>
    <xf numFmtId="0" fontId="15" fillId="0" borderId="41" xfId="0" applyFont="1" applyBorder="1" applyAlignment="1">
      <alignment horizontal="center" vertical="top" wrapText="1" shrinkToFit="1"/>
    </xf>
    <xf numFmtId="0" fontId="6" fillId="0" borderId="3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 shrinkToFit="1"/>
    </xf>
    <xf numFmtId="0" fontId="7" fillId="0" borderId="50" xfId="0" applyFont="1" applyBorder="1" applyAlignment="1">
      <alignment horizontal="left" vertical="top" wrapText="1" shrinkToFit="1"/>
    </xf>
    <xf numFmtId="0" fontId="12" fillId="0" borderId="24" xfId="0" applyFont="1" applyBorder="1" applyAlignment="1">
      <alignment horizontal="center" vertical="top" textRotation="90"/>
    </xf>
    <xf numFmtId="0" fontId="12" fillId="0" borderId="27" xfId="0" applyFont="1" applyBorder="1" applyAlignment="1">
      <alignment horizontal="center" vertical="top" textRotation="90"/>
    </xf>
    <xf numFmtId="0" fontId="12" fillId="0" borderId="31" xfId="0" applyFont="1" applyBorder="1" applyAlignment="1">
      <alignment horizontal="center" vertical="top" textRotation="90"/>
    </xf>
    <xf numFmtId="0" fontId="12" fillId="0" borderId="15" xfId="0" applyFont="1" applyBorder="1" applyAlignment="1">
      <alignment horizontal="center" vertical="top" textRotation="90"/>
    </xf>
    <xf numFmtId="0" fontId="12" fillId="0" borderId="20" xfId="0" applyFont="1" applyBorder="1" applyAlignment="1">
      <alignment horizontal="center" vertical="top" textRotation="90"/>
    </xf>
    <xf numFmtId="0" fontId="12" fillId="0" borderId="55" xfId="0" applyFont="1" applyBorder="1" applyAlignment="1">
      <alignment horizontal="center" vertical="top" textRotation="90"/>
    </xf>
    <xf numFmtId="0" fontId="12" fillId="0" borderId="56" xfId="0" applyFont="1" applyBorder="1" applyAlignment="1">
      <alignment horizontal="center" vertical="top" textRotation="90"/>
    </xf>
    <xf numFmtId="0" fontId="12" fillId="0" borderId="57" xfId="0" applyFont="1" applyBorder="1" applyAlignment="1">
      <alignment horizontal="center" vertical="top" textRotation="90"/>
    </xf>
    <xf numFmtId="0" fontId="6" fillId="0" borderId="58" xfId="0" applyNumberFormat="1" applyFont="1" applyBorder="1" applyAlignment="1">
      <alignment horizontal="left" vertical="top" wrapText="1" indent="2"/>
    </xf>
    <xf numFmtId="0" fontId="6" fillId="0" borderId="59" xfId="0" applyNumberFormat="1" applyFont="1" applyBorder="1" applyAlignment="1">
      <alignment horizontal="left" vertical="top" wrapText="1" indent="2"/>
    </xf>
    <xf numFmtId="0" fontId="0" fillId="0" borderId="59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49" xfId="0" applyNumberFormat="1" applyFont="1" applyBorder="1" applyAlignment="1">
      <alignment horizontal="left" vertical="top" wrapText="1" indent="2"/>
    </xf>
    <xf numFmtId="0" fontId="6" fillId="0" borderId="0" xfId="0" applyNumberFormat="1" applyFont="1" applyBorder="1" applyAlignment="1">
      <alignment horizontal="left" vertical="top" wrapText="1" indent="2"/>
    </xf>
    <xf numFmtId="0" fontId="0" fillId="0" borderId="0" xfId="0" applyAlignment="1">
      <alignment wrapText="1"/>
    </xf>
    <xf numFmtId="0" fontId="0" fillId="0" borderId="54" xfId="0" applyBorder="1" applyAlignment="1">
      <alignment wrapText="1"/>
    </xf>
    <xf numFmtId="0" fontId="6" fillId="0" borderId="60" xfId="0" applyNumberFormat="1" applyFont="1" applyBorder="1" applyAlignment="1">
      <alignment horizontal="left" vertical="top" wrapText="1" indent="2"/>
    </xf>
    <xf numFmtId="0" fontId="6" fillId="0" borderId="30" xfId="0" applyNumberFormat="1" applyFont="1" applyBorder="1" applyAlignment="1">
      <alignment horizontal="left" vertical="top" wrapText="1" indent="2"/>
    </xf>
    <xf numFmtId="0" fontId="0" fillId="0" borderId="30" xfId="0" applyBorder="1" applyAlignment="1">
      <alignment wrapText="1"/>
    </xf>
    <xf numFmtId="0" fontId="0" fillId="0" borderId="23" xfId="0" applyBorder="1" applyAlignment="1">
      <alignment wrapText="1"/>
    </xf>
    <xf numFmtId="0" fontId="12" fillId="0" borderId="10" xfId="0" applyFont="1" applyBorder="1" applyAlignment="1">
      <alignment horizontal="center" vertical="top" textRotation="90"/>
    </xf>
    <xf numFmtId="1" fontId="6" fillId="0" borderId="28" xfId="0" applyNumberFormat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2" fillId="0" borderId="61" xfId="0" applyFont="1" applyBorder="1" applyAlignment="1">
      <alignment horizontal="center" vertical="top" textRotation="90"/>
    </xf>
    <xf numFmtId="14" fontId="4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7" fillId="33" borderId="62" xfId="0" applyFont="1" applyFill="1" applyBorder="1" applyAlignment="1">
      <alignment vertical="center" shrinkToFit="1"/>
    </xf>
    <xf numFmtId="0" fontId="0" fillId="33" borderId="59" xfId="0" applyFill="1" applyBorder="1" applyAlignment="1">
      <alignment vertical="center" shrinkToFit="1"/>
    </xf>
    <xf numFmtId="0" fontId="7" fillId="33" borderId="27" xfId="0" applyFont="1" applyFill="1" applyBorder="1" applyAlignment="1">
      <alignment vertical="center" shrinkToFit="1"/>
    </xf>
    <xf numFmtId="0" fontId="0" fillId="33" borderId="28" xfId="0" applyFill="1" applyBorder="1" applyAlignment="1">
      <alignment vertical="center" shrinkToFit="1"/>
    </xf>
    <xf numFmtId="0" fontId="7" fillId="33" borderId="63" xfId="0" applyFont="1" applyFill="1" applyBorder="1" applyAlignment="1">
      <alignment vertical="center" shrinkToFit="1"/>
    </xf>
    <xf numFmtId="0" fontId="0" fillId="33" borderId="30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right" shrinkToFit="1"/>
    </xf>
    <xf numFmtId="0" fontId="24" fillId="35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 shrinkToFit="1"/>
    </xf>
    <xf numFmtId="0" fontId="19" fillId="0" borderId="0" xfId="0" applyFont="1" applyAlignment="1">
      <alignment/>
    </xf>
    <xf numFmtId="0" fontId="19" fillId="0" borderId="4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54" xfId="0" applyFont="1" applyBorder="1" applyAlignment="1">
      <alignment horizontal="center"/>
    </xf>
    <xf numFmtId="0" fontId="26" fillId="0" borderId="40" xfId="0" applyFont="1" applyBorder="1" applyAlignment="1">
      <alignment horizontal="center" vertical="top"/>
    </xf>
    <xf numFmtId="0" fontId="26" fillId="0" borderId="48" xfId="0" applyFont="1" applyBorder="1" applyAlignment="1">
      <alignment horizontal="center" vertical="top"/>
    </xf>
    <xf numFmtId="0" fontId="19" fillId="0" borderId="0" xfId="0" applyFont="1" applyBorder="1" applyAlignment="1">
      <alignment horizontal="center" textRotation="90" shrinkToFit="1"/>
    </xf>
    <xf numFmtId="0" fontId="20" fillId="0" borderId="0" xfId="0" applyFont="1" applyBorder="1" applyAlignment="1">
      <alignment horizontal="center" textRotation="90" wrapText="1"/>
    </xf>
    <xf numFmtId="0" fontId="29" fillId="36" borderId="0" xfId="0" applyFont="1" applyFill="1" applyBorder="1" applyAlignment="1">
      <alignment horizontal="center" vertical="center" textRotation="45"/>
    </xf>
    <xf numFmtId="0" fontId="31" fillId="36" borderId="0" xfId="0" applyFont="1" applyFill="1" applyBorder="1" applyAlignment="1">
      <alignment horizontal="center" vertical="center" textRotation="45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575"/>
          <c:w val="0.95825"/>
          <c:h val="0.92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Solubilité!$H$60</c:f>
              <c:strCache>
                <c:ptCount val="1"/>
                <c:pt idx="0">
                  <c:v>acides aminés 3,3% et dextrose 16,7%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Solubilité!$E$8</c:f>
              <c:numCache>
                <c:ptCount val="1"/>
                <c:pt idx="0">
                  <c:v>666.6666666666666</c:v>
                </c:pt>
              </c:numCache>
            </c:numRef>
          </c:xVal>
          <c:yVal>
            <c:numRef>
              <c:f>Solubilité!$E$7</c:f>
              <c:numCache>
                <c:ptCount val="1"/>
                <c:pt idx="0">
                  <c:v>333.3333333333333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Solubilité!$Q$39</c:f>
              <c:strCache>
                <c:ptCount val="1"/>
                <c:pt idx="0">
                  <c:v>acides aminés 4% et dextrose 20%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Solubilité!$R$41:$R$47</c:f>
              <c:numCache>
                <c:ptCount val="7"/>
                <c:pt idx="0">
                  <c:v>740</c:v>
                </c:pt>
                <c:pt idx="1">
                  <c:v>740</c:v>
                </c:pt>
                <c:pt idx="2">
                  <c:v>620</c:v>
                </c:pt>
                <c:pt idx="3">
                  <c:v>500</c:v>
                </c:pt>
                <c:pt idx="4">
                  <c:v>370</c:v>
                </c:pt>
                <c:pt idx="5">
                  <c:v>250</c:v>
                </c:pt>
                <c:pt idx="6">
                  <c:v>0</c:v>
                </c:pt>
              </c:numCache>
            </c:numRef>
          </c:xVal>
          <c:yVal>
            <c:numRef>
              <c:f>Solubilité!$Q$41:$Q$47</c:f>
              <c:numCache>
                <c:ptCount val="7"/>
                <c:pt idx="0">
                  <c:v>0</c:v>
                </c:pt>
                <c:pt idx="1">
                  <c:v>400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1200</c:v>
                </c:pt>
                <c:pt idx="6">
                  <c:v>1200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Solubilité!$M$39</c:f>
              <c:strCache>
                <c:ptCount val="1"/>
                <c:pt idx="0">
                  <c:v>acides aminés 4% et dextrose 10%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Solubilité!$N$41:$N$46</c:f>
              <c:numCache>
                <c:ptCount val="6"/>
                <c:pt idx="0">
                  <c:v>740</c:v>
                </c:pt>
                <c:pt idx="1">
                  <c:v>620</c:v>
                </c:pt>
                <c:pt idx="2">
                  <c:v>500</c:v>
                </c:pt>
                <c:pt idx="3">
                  <c:v>370</c:v>
                </c:pt>
                <c:pt idx="4">
                  <c:v>250</c:v>
                </c:pt>
                <c:pt idx="5">
                  <c:v>0</c:v>
                </c:pt>
              </c:numCache>
            </c:numRef>
          </c:xVal>
          <c:yVal>
            <c:numRef>
              <c:f>Solubilité!$M$41:$M$46</c:f>
              <c:numCache>
                <c:ptCount val="6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1200</c:v>
                </c:pt>
                <c:pt idx="5">
                  <c:v>1200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Solubilité!$I$39</c:f>
              <c:strCache>
                <c:ptCount val="1"/>
                <c:pt idx="0">
                  <c:v>acides aminés 3%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Solubilité!$J$41:$J$45</c:f>
              <c:numCache>
                <c:ptCount val="5"/>
                <c:pt idx="0">
                  <c:v>490</c:v>
                </c:pt>
                <c:pt idx="1">
                  <c:v>490</c:v>
                </c:pt>
                <c:pt idx="2">
                  <c:v>370</c:v>
                </c:pt>
                <c:pt idx="3">
                  <c:v>250</c:v>
                </c:pt>
                <c:pt idx="4">
                  <c:v>0</c:v>
                </c:pt>
              </c:numCache>
            </c:numRef>
          </c:xVal>
          <c:yVal>
            <c:numRef>
              <c:f>Solubilité!$I$41:$I$45</c:f>
              <c:numCache>
                <c:ptCount val="5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800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Solubilité!$E$39</c:f>
              <c:strCache>
                <c:ptCount val="1"/>
                <c:pt idx="0">
                  <c:v>acides aminés 2%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Solubilité!$F$41:$F$44</c:f>
              <c:numCache>
                <c:ptCount val="4"/>
                <c:pt idx="0">
                  <c:v>500</c:v>
                </c:pt>
                <c:pt idx="1">
                  <c:v>370</c:v>
                </c:pt>
                <c:pt idx="2">
                  <c:v>250</c:v>
                </c:pt>
                <c:pt idx="3">
                  <c:v>0</c:v>
                </c:pt>
              </c:numCache>
            </c:numRef>
          </c:xVal>
          <c:yVal>
            <c:numRef>
              <c:f>Solubilité!$E$41:$E$44</c:f>
              <c:numCache>
                <c:ptCount val="4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600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Solubilité!$A$39</c:f>
              <c:strCache>
                <c:ptCount val="1"/>
                <c:pt idx="0">
                  <c:v>acides aminés 1%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Solubilité!$B$41:$B$43</c:f>
              <c:numCache>
                <c:ptCount val="3"/>
                <c:pt idx="0">
                  <c:v>250</c:v>
                </c:pt>
                <c:pt idx="1">
                  <c:v>250</c:v>
                </c:pt>
                <c:pt idx="2">
                  <c:v>0</c:v>
                </c:pt>
              </c:numCache>
            </c:numRef>
          </c:xVal>
          <c:yVal>
            <c:numRef>
              <c:f>Solubilité!$A$41:$A$43</c:f>
              <c:numCache>
                <c:ptCount val="3"/>
                <c:pt idx="0">
                  <c:v>0</c:v>
                </c:pt>
                <c:pt idx="1">
                  <c:v>400</c:v>
                </c:pt>
                <c:pt idx="2">
                  <c:v>400</c:v>
                </c:pt>
              </c:numCache>
            </c:numRef>
          </c:yVal>
          <c:smooth val="0"/>
        </c:ser>
        <c:axId val="44532499"/>
        <c:axId val="65248172"/>
      </c:scatterChart>
      <c:valAx>
        <c:axId val="4453249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crossBetween val="midCat"/>
        <c:dispUnits/>
        <c:majorUnit val="100"/>
        <c:minorUnit val="20"/>
      </c:valAx>
      <c:valAx>
        <c:axId val="6524817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249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"/>
          <c:y val="0.07125"/>
          <c:w val="0.275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275"/>
          <c:w val="0.96525"/>
          <c:h val="0.95475"/>
        </c:manualLayout>
      </c:layout>
      <c:scatterChart>
        <c:scatterStyle val="lineMarker"/>
        <c:varyColors val="0"/>
        <c:ser>
          <c:idx val="4"/>
          <c:order val="0"/>
          <c:tx>
            <c:strRef>
              <c:f>Solubilité!$H$60</c:f>
              <c:strCache>
                <c:ptCount val="1"/>
                <c:pt idx="0">
                  <c:v>acides aminés 3,3% et dextrose 16,7%</c:v>
                </c:pt>
              </c:strCache>
            </c:strRef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Solubilité!$E$8</c:f>
              <c:numCache/>
            </c:numRef>
          </c:xVal>
          <c:yVal>
            <c:numRef>
              <c:f>Solubilité!$E$7</c:f>
              <c:numCache/>
            </c:numRef>
          </c:yVal>
          <c:smooth val="0"/>
        </c:ser>
        <c:ser>
          <c:idx val="5"/>
          <c:order val="1"/>
          <c:tx>
            <c:strRef>
              <c:f>Solubilité!$Q$39</c:f>
              <c:strCache>
                <c:ptCount val="1"/>
                <c:pt idx="0">
                  <c:v>acides aminés 4% et dextrose 20%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Solubilité!$R$41:$R$47</c:f>
              <c:numCache/>
            </c:numRef>
          </c:xVal>
          <c:yVal>
            <c:numRef>
              <c:f>Solubilité!$Q$41:$Q$47</c:f>
              <c:numCache/>
            </c:numRef>
          </c:yVal>
          <c:smooth val="0"/>
        </c:ser>
        <c:ser>
          <c:idx val="3"/>
          <c:order val="2"/>
          <c:tx>
            <c:strRef>
              <c:f>Solubilité!$M$39</c:f>
              <c:strCache>
                <c:ptCount val="1"/>
                <c:pt idx="0">
                  <c:v>acides aminés 4% et dextrose 10%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Solubilité!$N$41:$N$46</c:f>
              <c:numCache/>
            </c:numRef>
          </c:xVal>
          <c:yVal>
            <c:numRef>
              <c:f>Solubilité!$M$41:$M$46</c:f>
              <c:numCache/>
            </c:numRef>
          </c:yVal>
          <c:smooth val="0"/>
        </c:ser>
        <c:ser>
          <c:idx val="0"/>
          <c:order val="3"/>
          <c:tx>
            <c:strRef>
              <c:f>Solubilité!$I$39</c:f>
              <c:strCache>
                <c:ptCount val="1"/>
                <c:pt idx="0">
                  <c:v>acides aminés 3%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Solubilité!$J$41:$J$45</c:f>
              <c:numCache/>
            </c:numRef>
          </c:xVal>
          <c:yVal>
            <c:numRef>
              <c:f>Solubilité!$I$41:$I$45</c:f>
              <c:numCache/>
            </c:numRef>
          </c:yVal>
          <c:smooth val="0"/>
        </c:ser>
        <c:ser>
          <c:idx val="1"/>
          <c:order val="4"/>
          <c:tx>
            <c:strRef>
              <c:f>Solubilité!$E$39</c:f>
              <c:strCache>
                <c:ptCount val="1"/>
                <c:pt idx="0">
                  <c:v>acides aminés 2%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Solubilité!$F$41:$F$44</c:f>
              <c:numCache/>
            </c:numRef>
          </c:xVal>
          <c:yVal>
            <c:numRef>
              <c:f>Solubilité!$E$41:$E$44</c:f>
              <c:numCache/>
            </c:numRef>
          </c:yVal>
          <c:smooth val="0"/>
        </c:ser>
        <c:ser>
          <c:idx val="2"/>
          <c:order val="5"/>
          <c:tx>
            <c:strRef>
              <c:f>Solubilité!$A$39</c:f>
              <c:strCache>
                <c:ptCount val="1"/>
                <c:pt idx="0">
                  <c:v>acides aminés 1% et dextrose 10%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Solubilité!$B$41:$B$43</c:f>
              <c:numCache/>
            </c:numRef>
          </c:xVal>
          <c:yVal>
            <c:numRef>
              <c:f>Solubilité!$A$41:$A$43</c:f>
              <c:numCache/>
            </c:numRef>
          </c:yVal>
          <c:smooth val="0"/>
        </c:ser>
        <c:axId val="50362637"/>
        <c:axId val="50610550"/>
      </c:scatterChart>
      <c:valAx>
        <c:axId val="503626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crossBetween val="midCat"/>
        <c:dispUnits/>
        <c:majorUnit val="100"/>
        <c:minorUnit val="20"/>
      </c:valAx>
      <c:valAx>
        <c:axId val="506105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0655"/>
          <c:w val="0.2785"/>
          <c:h val="0.2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285750</xdr:rowOff>
    </xdr:from>
    <xdr:to>
      <xdr:col>3</xdr:col>
      <xdr:colOff>381000</xdr:colOff>
      <xdr:row>0</xdr:row>
      <xdr:rowOff>285750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09575" y="2857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Université de Montréal</a:t>
          </a:r>
        </a:p>
      </xdr:txBody>
    </xdr:sp>
    <xdr:clientData/>
  </xdr:twoCellAnchor>
  <xdr:twoCellAnchor>
    <xdr:from>
      <xdr:col>0</xdr:col>
      <xdr:colOff>47625</xdr:colOff>
      <xdr:row>0</xdr:row>
      <xdr:rowOff>285750</xdr:rowOff>
    </xdr:from>
    <xdr:to>
      <xdr:col>4</xdr:col>
      <xdr:colOff>66675</xdr:colOff>
      <xdr:row>1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47625" y="28575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Département de pharmacie - Secteur fabrication</a:t>
          </a:r>
        </a:p>
      </xdr:txBody>
    </xdr:sp>
    <xdr:clientData/>
  </xdr:twoCellAnchor>
  <xdr:twoCellAnchor>
    <xdr:from>
      <xdr:col>0</xdr:col>
      <xdr:colOff>19050</xdr:colOff>
      <xdr:row>0</xdr:row>
      <xdr:rowOff>285750</xdr:rowOff>
    </xdr:from>
    <xdr:to>
      <xdr:col>3</xdr:col>
      <xdr:colOff>1247775</xdr:colOff>
      <xdr:row>0</xdr:row>
      <xdr:rowOff>285750</xdr:rowOff>
    </xdr:to>
    <xdr:sp>
      <xdr:nvSpPr>
        <xdr:cNvPr id="3" name="Line 16"/>
        <xdr:cNvSpPr>
          <a:spLocks/>
        </xdr:cNvSpPr>
      </xdr:nvSpPr>
      <xdr:spPr>
        <a:xfrm flipH="1">
          <a:off x="19050" y="28575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47625</xdr:rowOff>
    </xdr:from>
    <xdr:to>
      <xdr:col>0</xdr:col>
      <xdr:colOff>285750</xdr:colOff>
      <xdr:row>37</xdr:row>
      <xdr:rowOff>28575</xdr:rowOff>
    </xdr:to>
    <xdr:sp>
      <xdr:nvSpPr>
        <xdr:cNvPr id="4" name="Rectangle 18"/>
        <xdr:cNvSpPr>
          <a:spLocks/>
        </xdr:cNvSpPr>
      </xdr:nvSpPr>
      <xdr:spPr>
        <a:xfrm>
          <a:off x="66675" y="105060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19050</xdr:rowOff>
    </xdr:from>
    <xdr:to>
      <xdr:col>0</xdr:col>
      <xdr:colOff>285750</xdr:colOff>
      <xdr:row>41</xdr:row>
      <xdr:rowOff>38100</xdr:rowOff>
    </xdr:to>
    <xdr:sp>
      <xdr:nvSpPr>
        <xdr:cNvPr id="5" name="Rectangle 19"/>
        <xdr:cNvSpPr>
          <a:spLocks/>
        </xdr:cNvSpPr>
      </xdr:nvSpPr>
      <xdr:spPr>
        <a:xfrm>
          <a:off x="66675" y="1123950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9525</xdr:rowOff>
    </xdr:from>
    <xdr:to>
      <xdr:col>0</xdr:col>
      <xdr:colOff>285750</xdr:colOff>
      <xdr:row>38</xdr:row>
      <xdr:rowOff>190500</xdr:rowOff>
    </xdr:to>
    <xdr:sp>
      <xdr:nvSpPr>
        <xdr:cNvPr id="6" name="Rectangle 20"/>
        <xdr:cNvSpPr>
          <a:spLocks/>
        </xdr:cNvSpPr>
      </xdr:nvSpPr>
      <xdr:spPr>
        <a:xfrm>
          <a:off x="66675" y="1084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28575</xdr:rowOff>
    </xdr:from>
    <xdr:to>
      <xdr:col>12</xdr:col>
      <xdr:colOff>952500</xdr:colOff>
      <xdr:row>29</xdr:row>
      <xdr:rowOff>123825</xdr:rowOff>
    </xdr:to>
    <xdr:graphicFrame>
      <xdr:nvGraphicFramePr>
        <xdr:cNvPr id="7" name="Graphique 21"/>
        <xdr:cNvGraphicFramePr/>
      </xdr:nvGraphicFramePr>
      <xdr:xfrm>
        <a:off x="6162675" y="6391275"/>
        <a:ext cx="58578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9525</xdr:rowOff>
    </xdr:from>
    <xdr:to>
      <xdr:col>2</xdr:col>
      <xdr:colOff>190500</xdr:colOff>
      <xdr:row>5</xdr:row>
      <xdr:rowOff>142875</xdr:rowOff>
    </xdr:to>
    <xdr:pic>
      <xdr:nvPicPr>
        <xdr:cNvPr id="1" name="Picture 1" descr="PE023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479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142875</xdr:rowOff>
    </xdr:from>
    <xdr:to>
      <xdr:col>3</xdr:col>
      <xdr:colOff>9525</xdr:colOff>
      <xdr:row>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61975" y="2809875"/>
          <a:ext cx="476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47625</xdr:rowOff>
    </xdr:from>
    <xdr:to>
      <xdr:col>10</xdr:col>
      <xdr:colOff>371475</xdr:colOff>
      <xdr:row>35</xdr:row>
      <xdr:rowOff>133350</xdr:rowOff>
    </xdr:to>
    <xdr:graphicFrame>
      <xdr:nvGraphicFramePr>
        <xdr:cNvPr id="1" name="Graphique 1"/>
        <xdr:cNvGraphicFramePr/>
      </xdr:nvGraphicFramePr>
      <xdr:xfrm>
        <a:off x="1066800" y="1571625"/>
        <a:ext cx="7439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4</xdr:row>
      <xdr:rowOff>142875</xdr:rowOff>
    </xdr:from>
    <xdr:to>
      <xdr:col>10</xdr:col>
      <xdr:colOff>447675</xdr:colOff>
      <xdr:row>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867525" y="857250"/>
          <a:ext cx="1714500" cy="609600"/>
        </a:xfrm>
        <a:prstGeom prst="borderCallout3">
          <a:avLst>
            <a:gd name="adj1" fmla="val -270555"/>
            <a:gd name="adj2" fmla="val -101564"/>
            <a:gd name="adj3" fmla="val 55000"/>
            <a:gd name="adj4" fmla="val -96875"/>
            <a:gd name="adj5" fmla="val 55000"/>
            <a:gd name="adj6" fmla="val 54444"/>
          </a:avLst>
        </a:prstGeom>
        <a:solidFill>
          <a:srgbClr val="FFFFFF"/>
        </a:solidFill>
        <a:ln w="571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données dans les cases blanches peuvent être modifiées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">
      <selection activeCell="F12" sqref="F12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0.421875" style="0" bestFit="1" customWidth="1"/>
    <col min="4" max="4" width="20.140625" style="0" customWidth="1"/>
    <col min="5" max="5" width="21.8515625" style="0" customWidth="1"/>
    <col min="6" max="6" width="12.28125" style="0" bestFit="1" customWidth="1"/>
    <col min="7" max="7" width="4.57421875" style="0" customWidth="1"/>
    <col min="8" max="13" width="14.8515625" style="0" customWidth="1"/>
  </cols>
  <sheetData>
    <row r="1" spans="1:13" ht="22.5">
      <c r="A1" s="203"/>
      <c r="B1" s="203"/>
      <c r="C1" s="203"/>
      <c r="D1" s="203"/>
      <c r="E1" s="203"/>
      <c r="F1" s="203"/>
      <c r="G1" s="1"/>
      <c r="H1" s="204"/>
      <c r="I1" s="204"/>
      <c r="J1" s="204"/>
      <c r="K1" s="204"/>
      <c r="L1" s="204"/>
      <c r="M1" s="204"/>
    </row>
    <row r="2" spans="1:13" ht="22.5">
      <c r="A2" s="205" t="s">
        <v>54</v>
      </c>
      <c r="B2" s="205"/>
      <c r="C2" s="205"/>
      <c r="D2" s="205"/>
      <c r="E2" s="205"/>
      <c r="F2" s="205"/>
      <c r="G2" s="1"/>
      <c r="H2" s="206"/>
      <c r="I2" s="206"/>
      <c r="J2" s="206"/>
      <c r="K2" s="206"/>
      <c r="L2" s="206"/>
      <c r="M2" s="206"/>
    </row>
    <row r="3" spans="1:13" ht="22.5">
      <c r="A3" s="2"/>
      <c r="B3" s="2"/>
      <c r="C3" s="2"/>
      <c r="D3" s="2"/>
      <c r="E3" s="2"/>
      <c r="F3" s="2"/>
      <c r="G3" s="2"/>
      <c r="H3" s="198"/>
      <c r="I3" s="198"/>
      <c r="J3" s="198"/>
      <c r="K3" s="199"/>
      <c r="L3" s="199"/>
      <c r="M3" s="199"/>
    </row>
    <row r="4" spans="1:13" ht="22.5">
      <c r="A4" s="200" t="s">
        <v>29</v>
      </c>
      <c r="B4" s="201"/>
      <c r="C4" s="201"/>
      <c r="D4" s="3"/>
      <c r="E4" s="4" t="s">
        <v>55</v>
      </c>
      <c r="F4" s="5"/>
      <c r="G4" s="5"/>
      <c r="H4" s="6"/>
      <c r="I4" s="6"/>
      <c r="J4" s="7"/>
      <c r="K4" s="202"/>
      <c r="L4" s="202"/>
      <c r="M4" s="6"/>
    </row>
    <row r="5" spans="1:13" ht="23.25" thickBot="1">
      <c r="A5" s="190">
        <f ca="1">TODAY()</f>
        <v>41117</v>
      </c>
      <c r="B5" s="191"/>
      <c r="C5" s="191"/>
      <c r="D5" s="8"/>
      <c r="E5" s="9">
        <f>A5+1</f>
        <v>41118</v>
      </c>
      <c r="F5" s="9" t="s">
        <v>61</v>
      </c>
      <c r="G5" s="3"/>
      <c r="H5" s="10"/>
      <c r="I5" s="10"/>
      <c r="J5" s="3"/>
      <c r="K5" s="3"/>
      <c r="L5" s="3"/>
      <c r="M5" s="10"/>
    </row>
    <row r="6" spans="1:13" ht="19.5">
      <c r="A6" s="11"/>
      <c r="B6" s="12"/>
      <c r="C6" s="13" t="s">
        <v>0</v>
      </c>
      <c r="D6" s="14" t="s">
        <v>6</v>
      </c>
      <c r="E6" s="15"/>
      <c r="F6" s="16" t="s">
        <v>0</v>
      </c>
      <c r="G6" s="17"/>
      <c r="H6" s="17"/>
      <c r="I6" s="17"/>
      <c r="J6" s="17"/>
      <c r="K6" s="17"/>
      <c r="L6" s="17"/>
      <c r="M6" s="17"/>
    </row>
    <row r="7" spans="1:13" ht="29.25" thickBot="1">
      <c r="A7" s="18"/>
      <c r="B7" s="19"/>
      <c r="C7" s="20"/>
      <c r="D7" s="21" t="s">
        <v>42</v>
      </c>
      <c r="E7" s="22"/>
      <c r="F7" s="23"/>
      <c r="G7" s="3"/>
      <c r="H7" s="3"/>
      <c r="I7" s="4"/>
      <c r="J7" s="4"/>
      <c r="K7" s="24" t="str">
        <f>CONCATENATE("Solution du ",DAY('Ordonnance rapport'!A5),"/",MONTH('Ordonnance rapport'!A5),"/",YEAR('Ordonnance rapport'!A5))</f>
        <v>Solution du 27/7/2012</v>
      </c>
      <c r="L7" s="4"/>
      <c r="M7" s="4"/>
    </row>
    <row r="8" spans="1:13" ht="30.75" thickBot="1">
      <c r="A8" s="25"/>
      <c r="B8" s="26"/>
      <c r="C8" s="3" t="s">
        <v>28</v>
      </c>
      <c r="D8" s="27" t="s">
        <v>52</v>
      </c>
      <c r="E8" s="28"/>
      <c r="F8" s="29" t="s">
        <v>28</v>
      </c>
      <c r="G8" s="3"/>
      <c r="H8" s="3"/>
      <c r="I8" s="3"/>
      <c r="J8" s="3"/>
      <c r="K8" s="30" t="s">
        <v>51</v>
      </c>
      <c r="L8" s="31"/>
      <c r="M8" s="32" t="s">
        <v>5</v>
      </c>
    </row>
    <row r="9" spans="1:13" ht="30">
      <c r="A9" s="186" t="s">
        <v>4</v>
      </c>
      <c r="B9" s="33"/>
      <c r="C9" s="13" t="s">
        <v>98</v>
      </c>
      <c r="D9" s="14" t="s">
        <v>30</v>
      </c>
      <c r="E9" s="15"/>
      <c r="F9" s="34" t="s">
        <v>98</v>
      </c>
      <c r="G9" s="192" t="s">
        <v>65</v>
      </c>
      <c r="H9" s="193"/>
      <c r="I9" s="35" t="s">
        <v>47</v>
      </c>
      <c r="J9" s="3"/>
      <c r="K9" s="36" t="s">
        <v>81</v>
      </c>
      <c r="L9" s="37"/>
      <c r="M9" s="38" t="s">
        <v>47</v>
      </c>
    </row>
    <row r="10" spans="1:13" ht="19.5">
      <c r="A10" s="169"/>
      <c r="B10" s="39"/>
      <c r="C10" s="40" t="s">
        <v>98</v>
      </c>
      <c r="D10" s="41" t="s">
        <v>31</v>
      </c>
      <c r="E10" s="42"/>
      <c r="F10" s="43" t="s">
        <v>98</v>
      </c>
      <c r="G10" s="194" t="s">
        <v>63</v>
      </c>
      <c r="H10" s="195"/>
      <c r="I10" s="44" t="s">
        <v>47</v>
      </c>
      <c r="J10" s="3"/>
      <c r="K10" s="45" t="s">
        <v>45</v>
      </c>
      <c r="L10" s="46"/>
      <c r="M10" s="38" t="s">
        <v>36</v>
      </c>
    </row>
    <row r="11" spans="1:13" ht="28.5">
      <c r="A11" s="169"/>
      <c r="B11" s="39"/>
      <c r="C11" s="40" t="s">
        <v>98</v>
      </c>
      <c r="D11" s="41" t="s">
        <v>24</v>
      </c>
      <c r="E11" s="42"/>
      <c r="F11" s="43" t="s">
        <v>98</v>
      </c>
      <c r="G11" s="194" t="s">
        <v>64</v>
      </c>
      <c r="H11" s="195"/>
      <c r="I11" s="44" t="s">
        <v>47</v>
      </c>
      <c r="J11" s="3"/>
      <c r="K11" s="45" t="s">
        <v>46</v>
      </c>
      <c r="L11" s="46"/>
      <c r="M11" s="38" t="s">
        <v>36</v>
      </c>
    </row>
    <row r="12" spans="1:13" ht="30.75" thickBot="1">
      <c r="A12" s="170"/>
      <c r="B12" s="47"/>
      <c r="C12" s="48" t="s">
        <v>98</v>
      </c>
      <c r="D12" s="49" t="s">
        <v>25</v>
      </c>
      <c r="E12" s="50"/>
      <c r="F12" s="51" t="s">
        <v>98</v>
      </c>
      <c r="G12" s="196" t="s">
        <v>69</v>
      </c>
      <c r="H12" s="197"/>
      <c r="I12" s="52" t="s">
        <v>47</v>
      </c>
      <c r="J12" s="3"/>
      <c r="K12" s="36" t="s">
        <v>57</v>
      </c>
      <c r="L12" s="53"/>
      <c r="M12" s="38" t="s">
        <v>8</v>
      </c>
    </row>
    <row r="13" spans="1:13" ht="30">
      <c r="A13" s="186" t="s">
        <v>7</v>
      </c>
      <c r="B13" s="54"/>
      <c r="C13" s="13" t="s">
        <v>3</v>
      </c>
      <c r="D13" s="14" t="s">
        <v>11</v>
      </c>
      <c r="E13" s="15"/>
      <c r="F13" s="34" t="s">
        <v>3</v>
      </c>
      <c r="G13" s="3"/>
      <c r="H13" s="3"/>
      <c r="I13" s="3"/>
      <c r="J13" s="55"/>
      <c r="K13" s="36" t="s">
        <v>58</v>
      </c>
      <c r="L13" s="53"/>
      <c r="M13" s="56"/>
    </row>
    <row r="14" spans="1:13" ht="30">
      <c r="A14" s="169"/>
      <c r="B14" s="57"/>
      <c r="C14" s="58" t="s">
        <v>3</v>
      </c>
      <c r="D14" s="21" t="s">
        <v>12</v>
      </c>
      <c r="E14" s="59"/>
      <c r="F14" s="23" t="s">
        <v>3</v>
      </c>
      <c r="G14" s="3"/>
      <c r="H14" s="3"/>
      <c r="I14" s="3"/>
      <c r="J14" s="3"/>
      <c r="K14" s="36" t="s">
        <v>50</v>
      </c>
      <c r="L14" s="53"/>
      <c r="M14" s="38" t="s">
        <v>3</v>
      </c>
    </row>
    <row r="15" spans="1:13" ht="30.75" thickBot="1">
      <c r="A15" s="169"/>
      <c r="B15" s="60"/>
      <c r="C15" s="61" t="s">
        <v>3</v>
      </c>
      <c r="D15" s="62" t="s">
        <v>9</v>
      </c>
      <c r="E15" s="28"/>
      <c r="F15" s="29" t="s">
        <v>3</v>
      </c>
      <c r="G15" s="3"/>
      <c r="H15" s="3"/>
      <c r="I15" s="3"/>
      <c r="J15" s="3"/>
      <c r="K15" s="63" t="s">
        <v>67</v>
      </c>
      <c r="L15" s="187"/>
      <c r="M15" s="188"/>
    </row>
    <row r="16" spans="1:13" ht="19.5">
      <c r="A16" s="186" t="s">
        <v>32</v>
      </c>
      <c r="B16" s="54"/>
      <c r="C16" s="13" t="s">
        <v>1</v>
      </c>
      <c r="D16" s="14" t="s">
        <v>10</v>
      </c>
      <c r="E16" s="15"/>
      <c r="F16" s="34" t="s">
        <v>1</v>
      </c>
      <c r="G16" s="3"/>
      <c r="H16" s="3"/>
      <c r="I16" s="3"/>
      <c r="J16" s="3"/>
      <c r="K16" s="64" t="s">
        <v>66</v>
      </c>
      <c r="L16" s="53"/>
      <c r="M16" s="65" t="s">
        <v>1</v>
      </c>
    </row>
    <row r="17" spans="1:13" ht="20.25" thickBot="1">
      <c r="A17" s="169"/>
      <c r="B17" s="57"/>
      <c r="C17" s="58" t="s">
        <v>1</v>
      </c>
      <c r="D17" s="21" t="s">
        <v>14</v>
      </c>
      <c r="E17" s="59"/>
      <c r="F17" s="23" t="s">
        <v>1</v>
      </c>
      <c r="G17" s="3"/>
      <c r="H17" s="66"/>
      <c r="I17" s="66"/>
      <c r="J17" s="66"/>
      <c r="K17" s="67" t="s">
        <v>60</v>
      </c>
      <c r="L17" s="68"/>
      <c r="M17" s="69" t="s">
        <v>1</v>
      </c>
    </row>
    <row r="18" spans="1:13" ht="19.5">
      <c r="A18" s="169"/>
      <c r="B18" s="57"/>
      <c r="C18" s="58" t="s">
        <v>1</v>
      </c>
      <c r="D18" s="21" t="s">
        <v>15</v>
      </c>
      <c r="E18" s="59"/>
      <c r="F18" s="23" t="s">
        <v>1</v>
      </c>
      <c r="G18" s="3"/>
      <c r="H18" s="153" t="s">
        <v>44</v>
      </c>
      <c r="I18" s="153"/>
      <c r="J18" s="153"/>
      <c r="K18" s="153"/>
      <c r="L18" s="153"/>
      <c r="M18" s="153"/>
    </row>
    <row r="19" spans="1:13" ht="30">
      <c r="A19" s="169"/>
      <c r="B19" s="57"/>
      <c r="C19" s="20" t="s">
        <v>2</v>
      </c>
      <c r="D19" s="70" t="s">
        <v>78</v>
      </c>
      <c r="E19" s="71"/>
      <c r="F19" s="72" t="s">
        <v>2</v>
      </c>
      <c r="G19" s="3"/>
      <c r="H19" s="73" t="s">
        <v>17</v>
      </c>
      <c r="I19" s="74">
        <f>Solubilité!E7</f>
        <v>333.3333333333333</v>
      </c>
      <c r="J19" s="75" t="s">
        <v>26</v>
      </c>
      <c r="K19" s="76" t="s">
        <v>11</v>
      </c>
      <c r="L19" s="77">
        <f>Solubilité!E5</f>
        <v>0.03333333333333333</v>
      </c>
      <c r="M19" s="75"/>
    </row>
    <row r="20" spans="1:13" ht="19.5">
      <c r="A20" s="189"/>
      <c r="B20" s="57"/>
      <c r="C20" s="20" t="s">
        <v>1</v>
      </c>
      <c r="D20" s="21" t="s">
        <v>16</v>
      </c>
      <c r="E20" s="59"/>
      <c r="F20" s="78" t="s">
        <v>1</v>
      </c>
      <c r="G20" s="3"/>
      <c r="H20" s="79" t="s">
        <v>23</v>
      </c>
      <c r="I20" s="80">
        <f>Solubilité!E8</f>
        <v>666.6666666666666</v>
      </c>
      <c r="J20" s="81" t="s">
        <v>26</v>
      </c>
      <c r="K20" s="82" t="s">
        <v>12</v>
      </c>
      <c r="L20" s="83">
        <f>Solubilité!E6</f>
        <v>0.16666666666666666</v>
      </c>
      <c r="M20" s="84"/>
    </row>
    <row r="21" spans="1:13" ht="34.5" thickBot="1">
      <c r="A21" s="189"/>
      <c r="B21" s="85"/>
      <c r="C21" s="75"/>
      <c r="D21" s="86" t="s">
        <v>59</v>
      </c>
      <c r="E21" s="71"/>
      <c r="F21" s="87"/>
      <c r="G21" s="3"/>
      <c r="H21" s="66"/>
      <c r="I21" s="66"/>
      <c r="J21" s="66"/>
      <c r="K21" s="66"/>
      <c r="L21" s="66"/>
      <c r="M21" s="66"/>
    </row>
    <row r="22" spans="1:13" ht="19.5">
      <c r="A22" s="166" t="s">
        <v>33</v>
      </c>
      <c r="B22" s="54"/>
      <c r="C22" s="88" t="s">
        <v>99</v>
      </c>
      <c r="D22" s="89" t="s">
        <v>22</v>
      </c>
      <c r="E22" s="15"/>
      <c r="F22" s="16" t="s">
        <v>99</v>
      </c>
      <c r="G22" s="3"/>
      <c r="H22" s="66"/>
      <c r="I22" s="66"/>
      <c r="J22" s="66"/>
      <c r="K22" s="66"/>
      <c r="L22" s="66"/>
      <c r="M22" s="66"/>
    </row>
    <row r="23" spans="1:13" ht="28.5">
      <c r="A23" s="167"/>
      <c r="B23" s="57"/>
      <c r="C23" s="20"/>
      <c r="D23" s="90" t="s">
        <v>80</v>
      </c>
      <c r="E23" s="59"/>
      <c r="F23" s="78"/>
      <c r="G23" s="3"/>
      <c r="H23" s="3"/>
      <c r="I23" s="3"/>
      <c r="J23" s="3"/>
      <c r="K23" s="3"/>
      <c r="L23" s="3"/>
      <c r="M23" s="3"/>
    </row>
    <row r="24" spans="1:13" ht="28.5">
      <c r="A24" s="167"/>
      <c r="B24" s="91"/>
      <c r="C24" s="20"/>
      <c r="D24" s="90" t="s">
        <v>43</v>
      </c>
      <c r="E24" s="59"/>
      <c r="F24" s="78"/>
      <c r="G24" s="3"/>
      <c r="H24" s="3"/>
      <c r="I24" s="3"/>
      <c r="J24" s="3"/>
      <c r="K24" s="3"/>
      <c r="L24" s="3"/>
      <c r="M24" s="3"/>
    </row>
    <row r="25" spans="1:13" ht="20.25" thickBot="1">
      <c r="A25" s="168" t="s">
        <v>34</v>
      </c>
      <c r="B25" s="92"/>
      <c r="C25" s="93" t="s">
        <v>100</v>
      </c>
      <c r="D25" s="94" t="s">
        <v>18</v>
      </c>
      <c r="E25" s="95"/>
      <c r="F25" s="96" t="s">
        <v>100</v>
      </c>
      <c r="G25" s="3"/>
      <c r="H25" s="66"/>
      <c r="I25" s="66"/>
      <c r="J25" s="66"/>
      <c r="K25" s="66"/>
      <c r="L25" s="66"/>
      <c r="M25" s="66"/>
    </row>
    <row r="26" spans="1:13" ht="19.5">
      <c r="A26" s="169" t="s">
        <v>34</v>
      </c>
      <c r="B26" s="97"/>
      <c r="C26" s="98" t="s">
        <v>101</v>
      </c>
      <c r="D26" s="99" t="s">
        <v>21</v>
      </c>
      <c r="E26" s="100"/>
      <c r="F26" s="101" t="s">
        <v>101</v>
      </c>
      <c r="G26" s="3"/>
      <c r="H26" s="3"/>
      <c r="I26" s="3"/>
      <c r="J26" s="3"/>
      <c r="K26" s="3"/>
      <c r="L26" s="3"/>
      <c r="M26" s="3"/>
    </row>
    <row r="27" spans="1:13" ht="19.5">
      <c r="A27" s="169"/>
      <c r="B27" s="57"/>
      <c r="C27" s="58" t="s">
        <v>100</v>
      </c>
      <c r="D27" s="21" t="s">
        <v>19</v>
      </c>
      <c r="E27" s="59"/>
      <c r="F27" s="23" t="s">
        <v>100</v>
      </c>
      <c r="G27" s="3"/>
      <c r="H27" s="3"/>
      <c r="I27" s="3"/>
      <c r="J27" s="3"/>
      <c r="K27" s="3"/>
      <c r="L27" s="3"/>
      <c r="M27" s="3"/>
    </row>
    <row r="28" spans="1:13" ht="19.5">
      <c r="A28" s="169"/>
      <c r="B28" s="97"/>
      <c r="C28" s="98" t="s">
        <v>100</v>
      </c>
      <c r="D28" s="99" t="s">
        <v>20</v>
      </c>
      <c r="E28" s="59"/>
      <c r="F28" s="23" t="s">
        <v>100</v>
      </c>
      <c r="G28" s="3"/>
      <c r="H28" s="3"/>
      <c r="I28" s="3"/>
      <c r="J28" s="3"/>
      <c r="K28" s="3"/>
      <c r="L28" s="3"/>
      <c r="M28" s="3"/>
    </row>
    <row r="29" spans="1:13" ht="20.25" thickBot="1">
      <c r="A29" s="170"/>
      <c r="B29" s="60"/>
      <c r="C29" s="61" t="s">
        <v>102</v>
      </c>
      <c r="D29" s="62" t="s">
        <v>27</v>
      </c>
      <c r="E29" s="28"/>
      <c r="F29" s="29" t="s">
        <v>102</v>
      </c>
      <c r="G29" s="3"/>
      <c r="H29" s="3"/>
      <c r="I29" s="3"/>
      <c r="J29" s="3"/>
      <c r="K29" s="3"/>
      <c r="L29" s="3"/>
      <c r="M29" s="3"/>
    </row>
    <row r="30" spans="1:13" ht="15" customHeight="1">
      <c r="A30" s="171" t="s">
        <v>35</v>
      </c>
      <c r="B30" s="174"/>
      <c r="C30" s="175"/>
      <c r="D30" s="175"/>
      <c r="E30" s="176"/>
      <c r="F30" s="177"/>
      <c r="G30" s="3"/>
      <c r="H30" s="3"/>
      <c r="I30" s="3"/>
      <c r="J30" s="3"/>
      <c r="K30" s="3"/>
      <c r="L30" s="3"/>
      <c r="M30" s="3"/>
    </row>
    <row r="31" spans="1:13" ht="18">
      <c r="A31" s="172"/>
      <c r="B31" s="178"/>
      <c r="C31" s="179"/>
      <c r="D31" s="179"/>
      <c r="E31" s="180"/>
      <c r="F31" s="181"/>
      <c r="G31" s="3"/>
      <c r="H31" s="153" t="s">
        <v>62</v>
      </c>
      <c r="I31" s="153"/>
      <c r="J31" s="153"/>
      <c r="K31" s="153"/>
      <c r="L31" s="153"/>
      <c r="M31" s="153"/>
    </row>
    <row r="32" spans="1:13" ht="15" customHeight="1">
      <c r="A32" s="172"/>
      <c r="B32" s="178"/>
      <c r="C32" s="179"/>
      <c r="D32" s="179"/>
      <c r="E32" s="180"/>
      <c r="F32" s="181"/>
      <c r="G32" s="3"/>
      <c r="H32" s="154"/>
      <c r="I32" s="155"/>
      <c r="J32" s="155"/>
      <c r="K32" s="155"/>
      <c r="L32" s="155"/>
      <c r="M32" s="156"/>
    </row>
    <row r="33" spans="1:13" ht="15.75" customHeight="1" thickBot="1">
      <c r="A33" s="173"/>
      <c r="B33" s="182"/>
      <c r="C33" s="183"/>
      <c r="D33" s="183"/>
      <c r="E33" s="184"/>
      <c r="F33" s="185"/>
      <c r="G33" s="3"/>
      <c r="H33" s="157"/>
      <c r="I33" s="158"/>
      <c r="J33" s="158"/>
      <c r="K33" s="158"/>
      <c r="L33" s="158"/>
      <c r="M33" s="159"/>
    </row>
    <row r="34" spans="1:13" ht="15" customHeight="1">
      <c r="A34" s="102"/>
      <c r="B34" s="103"/>
      <c r="C34" s="103"/>
      <c r="D34" s="104"/>
      <c r="E34" s="103"/>
      <c r="F34" s="103"/>
      <c r="G34" s="3"/>
      <c r="H34" s="157"/>
      <c r="I34" s="158"/>
      <c r="J34" s="158"/>
      <c r="K34" s="158"/>
      <c r="L34" s="158"/>
      <c r="M34" s="159"/>
    </row>
    <row r="35" spans="1:13" ht="15" customHeight="1">
      <c r="A35" s="105"/>
      <c r="B35" s="3"/>
      <c r="C35" s="3"/>
      <c r="D35" s="104"/>
      <c r="E35" s="103"/>
      <c r="F35" s="103"/>
      <c r="G35" s="3"/>
      <c r="H35" s="157"/>
      <c r="I35" s="158"/>
      <c r="J35" s="158"/>
      <c r="K35" s="158"/>
      <c r="L35" s="158"/>
      <c r="M35" s="159"/>
    </row>
    <row r="36" spans="1:13" ht="18.75" customHeight="1" thickBot="1">
      <c r="A36" s="163" t="s">
        <v>37</v>
      </c>
      <c r="B36" s="163"/>
      <c r="C36" s="163"/>
      <c r="D36" s="163"/>
      <c r="E36" s="163"/>
      <c r="F36" s="163"/>
      <c r="G36" s="3"/>
      <c r="H36" s="157"/>
      <c r="I36" s="158"/>
      <c r="J36" s="158"/>
      <c r="K36" s="158"/>
      <c r="L36" s="158"/>
      <c r="M36" s="159"/>
    </row>
    <row r="37" spans="1:13" ht="15" customHeight="1">
      <c r="A37" s="106"/>
      <c r="B37" s="164" t="s">
        <v>38</v>
      </c>
      <c r="C37" s="164"/>
      <c r="D37" s="164"/>
      <c r="E37" s="164"/>
      <c r="F37" s="165"/>
      <c r="G37" s="3"/>
      <c r="H37" s="157"/>
      <c r="I37" s="158"/>
      <c r="J37" s="158"/>
      <c r="K37" s="158"/>
      <c r="L37" s="158"/>
      <c r="M37" s="159"/>
    </row>
    <row r="38" spans="1:13" ht="15" customHeight="1">
      <c r="A38" s="106"/>
      <c r="B38" s="164"/>
      <c r="C38" s="164"/>
      <c r="D38" s="164"/>
      <c r="E38" s="164"/>
      <c r="F38" s="165"/>
      <c r="G38" s="3"/>
      <c r="H38" s="157"/>
      <c r="I38" s="158"/>
      <c r="J38" s="158"/>
      <c r="K38" s="158"/>
      <c r="L38" s="158"/>
      <c r="M38" s="159"/>
    </row>
    <row r="39" spans="1:13" ht="15" customHeight="1">
      <c r="A39" s="106"/>
      <c r="B39" s="164" t="s">
        <v>39</v>
      </c>
      <c r="C39" s="164"/>
      <c r="D39" s="164"/>
      <c r="E39" s="164"/>
      <c r="F39" s="165"/>
      <c r="G39" s="3"/>
      <c r="H39" s="157"/>
      <c r="I39" s="158"/>
      <c r="J39" s="158"/>
      <c r="K39" s="158"/>
      <c r="L39" s="158"/>
      <c r="M39" s="159"/>
    </row>
    <row r="40" spans="1:13" ht="15" customHeight="1">
      <c r="A40" s="106"/>
      <c r="B40" s="164"/>
      <c r="C40" s="164"/>
      <c r="D40" s="164"/>
      <c r="E40" s="164"/>
      <c r="F40" s="165"/>
      <c r="G40" s="3"/>
      <c r="H40" s="157"/>
      <c r="I40" s="158"/>
      <c r="J40" s="158"/>
      <c r="K40" s="158"/>
      <c r="L40" s="158"/>
      <c r="M40" s="159"/>
    </row>
    <row r="41" spans="1:13" ht="15" customHeight="1">
      <c r="A41" s="106"/>
      <c r="B41" s="164" t="s">
        <v>49</v>
      </c>
      <c r="C41" s="164"/>
      <c r="D41" s="164"/>
      <c r="E41" s="164"/>
      <c r="F41" s="165"/>
      <c r="G41" s="3"/>
      <c r="H41" s="157"/>
      <c r="I41" s="158"/>
      <c r="J41" s="158"/>
      <c r="K41" s="158"/>
      <c r="L41" s="158"/>
      <c r="M41" s="159"/>
    </row>
    <row r="42" spans="1:13" ht="15" customHeight="1">
      <c r="A42" s="106"/>
      <c r="B42" s="164"/>
      <c r="C42" s="164"/>
      <c r="D42" s="164"/>
      <c r="E42" s="164"/>
      <c r="F42" s="165"/>
      <c r="G42" s="3"/>
      <c r="H42" s="157"/>
      <c r="I42" s="158"/>
      <c r="J42" s="158"/>
      <c r="K42" s="158"/>
      <c r="L42" s="158"/>
      <c r="M42" s="159"/>
    </row>
    <row r="43" spans="1:13" ht="15" customHeight="1">
      <c r="A43" s="107" t="s">
        <v>48</v>
      </c>
      <c r="B43" s="3"/>
      <c r="C43" s="3"/>
      <c r="D43" s="3"/>
      <c r="E43" s="3"/>
      <c r="F43" s="108"/>
      <c r="G43" s="3"/>
      <c r="H43" s="160"/>
      <c r="I43" s="161"/>
      <c r="J43" s="161"/>
      <c r="K43" s="161"/>
      <c r="L43" s="161"/>
      <c r="M43" s="162"/>
    </row>
    <row r="44" spans="1:13" ht="15" customHeight="1">
      <c r="A44" s="106"/>
      <c r="B44" s="3"/>
      <c r="C44" s="3"/>
      <c r="D44" s="3"/>
      <c r="E44" s="3"/>
      <c r="F44" s="108"/>
      <c r="G44" s="3"/>
      <c r="H44" s="149" t="s">
        <v>56</v>
      </c>
      <c r="I44" s="149"/>
      <c r="J44" s="149"/>
      <c r="K44" s="150"/>
      <c r="L44" s="151"/>
      <c r="M44" s="151"/>
    </row>
    <row r="45" spans="1:13" ht="15.75" thickBot="1">
      <c r="A45" s="109"/>
      <c r="B45" s="110"/>
      <c r="C45" s="111"/>
      <c r="D45" s="111"/>
      <c r="E45" s="111"/>
      <c r="F45" s="112"/>
      <c r="G45" s="3"/>
      <c r="H45" s="113"/>
      <c r="I45" s="3"/>
      <c r="J45" s="3"/>
      <c r="K45" s="152"/>
      <c r="L45" s="152"/>
      <c r="M45" s="152"/>
    </row>
    <row r="46" spans="1:13" ht="15.75" thickTop="1">
      <c r="A46" s="114" t="s">
        <v>40</v>
      </c>
      <c r="B46" s="115"/>
      <c r="C46" s="116"/>
      <c r="D46" s="116"/>
      <c r="E46" s="116"/>
      <c r="F46" s="117"/>
      <c r="G46" s="3"/>
      <c r="H46" s="114" t="s">
        <v>41</v>
      </c>
      <c r="I46" s="115"/>
      <c r="J46" s="116"/>
      <c r="K46" s="116"/>
      <c r="L46" s="116"/>
      <c r="M46" s="117"/>
    </row>
    <row r="47" spans="1:13" ht="15">
      <c r="A47" s="118"/>
      <c r="B47" s="119"/>
      <c r="C47" s="3"/>
      <c r="D47" s="3"/>
      <c r="E47" s="3"/>
      <c r="F47" s="108"/>
      <c r="G47" s="3"/>
      <c r="H47" s="118"/>
      <c r="I47" s="119"/>
      <c r="J47" s="3"/>
      <c r="K47" s="3"/>
      <c r="L47" s="3"/>
      <c r="M47" s="108"/>
    </row>
    <row r="48" spans="1:13" ht="15.75" thickBot="1">
      <c r="A48" s="109"/>
      <c r="B48" s="110"/>
      <c r="C48" s="111"/>
      <c r="D48" s="111"/>
      <c r="E48" s="111"/>
      <c r="F48" s="112"/>
      <c r="G48" s="3"/>
      <c r="H48" s="120"/>
      <c r="I48" s="121"/>
      <c r="J48" s="122"/>
      <c r="K48" s="122"/>
      <c r="L48" s="122"/>
      <c r="M48" s="84"/>
    </row>
    <row r="49" ht="13.5" thickTop="1"/>
  </sheetData>
  <sheetProtection/>
  <mergeCells count="30">
    <mergeCell ref="H3:J3"/>
    <mergeCell ref="K3:M3"/>
    <mergeCell ref="A4:C4"/>
    <mergeCell ref="K4:L4"/>
    <mergeCell ref="A1:F1"/>
    <mergeCell ref="H1:M1"/>
    <mergeCell ref="A2:F2"/>
    <mergeCell ref="H2:M2"/>
    <mergeCell ref="A5:C5"/>
    <mergeCell ref="A9:A12"/>
    <mergeCell ref="G9:H9"/>
    <mergeCell ref="G10:H10"/>
    <mergeCell ref="G11:H11"/>
    <mergeCell ref="G12:H12"/>
    <mergeCell ref="A22:A25"/>
    <mergeCell ref="A26:A29"/>
    <mergeCell ref="A30:A33"/>
    <mergeCell ref="B30:F33"/>
    <mergeCell ref="A13:A15"/>
    <mergeCell ref="L15:M15"/>
    <mergeCell ref="A16:A21"/>
    <mergeCell ref="H18:M18"/>
    <mergeCell ref="H44:J44"/>
    <mergeCell ref="K44:M45"/>
    <mergeCell ref="H31:M31"/>
    <mergeCell ref="H32:M43"/>
    <mergeCell ref="A36:F36"/>
    <mergeCell ref="B37:F38"/>
    <mergeCell ref="B39:F40"/>
    <mergeCell ref="B41:F42"/>
  </mergeCells>
  <printOptions/>
  <pageMargins left="0.787401575" right="0.787401575" top="0.984251969" bottom="0.984251969" header="0.4921259845" footer="0.492125984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9" sqref="A9:C9"/>
    </sheetView>
  </sheetViews>
  <sheetFormatPr defaultColWidth="11.421875" defaultRowHeight="12.75"/>
  <cols>
    <col min="1" max="3" width="3.00390625" style="0" customWidth="1"/>
    <col min="4" max="4" width="3.421875" style="0" customWidth="1"/>
    <col min="5" max="7" width="3.00390625" style="0" customWidth="1"/>
    <col min="8" max="8" width="3.421875" style="0" customWidth="1"/>
    <col min="9" max="11" width="3.00390625" style="0" customWidth="1"/>
    <col min="12" max="12" width="3.28125" style="0" customWidth="1"/>
    <col min="13" max="15" width="3.00390625" style="0" customWidth="1"/>
    <col min="16" max="16" width="3.28125" style="0" customWidth="1"/>
    <col min="17" max="18" width="0.2890625" style="0" customWidth="1"/>
    <col min="19" max="19" width="3.00390625" style="0" customWidth="1"/>
  </cols>
  <sheetData>
    <row r="1" spans="1:19" ht="12.75">
      <c r="A1" s="123" t="s">
        <v>82</v>
      </c>
      <c r="B1" s="227" t="s">
        <v>103</v>
      </c>
      <c r="C1" s="227" t="s">
        <v>85</v>
      </c>
      <c r="D1" s="227" t="s">
        <v>86</v>
      </c>
      <c r="E1" s="123"/>
      <c r="F1" s="227"/>
      <c r="G1" s="227"/>
      <c r="H1" s="227"/>
      <c r="I1" s="228" t="s">
        <v>104</v>
      </c>
      <c r="J1" s="228"/>
      <c r="K1" s="228"/>
      <c r="L1" s="228"/>
      <c r="M1" s="228" t="s">
        <v>105</v>
      </c>
      <c r="N1" s="228"/>
      <c r="O1" s="228"/>
      <c r="P1" s="228"/>
      <c r="Q1" s="124"/>
      <c r="R1" s="125"/>
      <c r="S1" s="126"/>
    </row>
    <row r="2" spans="1:19" ht="166.5">
      <c r="A2" s="127" t="s">
        <v>87</v>
      </c>
      <c r="B2" s="227"/>
      <c r="C2" s="227"/>
      <c r="D2" s="227"/>
      <c r="E2" s="128"/>
      <c r="F2" s="227"/>
      <c r="G2" s="227"/>
      <c r="H2" s="227"/>
      <c r="I2" s="228"/>
      <c r="J2" s="228"/>
      <c r="K2" s="228"/>
      <c r="L2" s="228"/>
      <c r="M2" s="228"/>
      <c r="N2" s="228"/>
      <c r="O2" s="228"/>
      <c r="P2" s="228"/>
      <c r="Q2" s="124"/>
      <c r="R2" s="125"/>
      <c r="S2" s="126"/>
    </row>
    <row r="3" spans="1:19" ht="12.75">
      <c r="A3" s="129"/>
      <c r="B3" s="130"/>
      <c r="C3" s="131"/>
      <c r="D3" s="131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24"/>
      <c r="R3" s="125"/>
      <c r="S3" s="126"/>
    </row>
    <row r="4" spans="1:19" ht="18">
      <c r="A4" s="132"/>
      <c r="B4" s="133"/>
      <c r="C4" s="134"/>
      <c r="D4" s="213" t="s">
        <v>106</v>
      </c>
      <c r="E4" s="213"/>
      <c r="F4" s="214" t="s">
        <v>83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24"/>
      <c r="R4" s="125"/>
      <c r="S4" s="126"/>
    </row>
    <row r="5" spans="1:19" ht="12.75">
      <c r="A5" s="132"/>
      <c r="B5" s="132"/>
      <c r="C5" s="135"/>
      <c r="D5" s="213"/>
      <c r="E5" s="213"/>
      <c r="F5" s="215">
        <v>1231235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124"/>
      <c r="R5" s="125"/>
      <c r="S5" s="126"/>
    </row>
    <row r="6" spans="1:19" ht="12.75">
      <c r="A6" s="132"/>
      <c r="B6" s="132"/>
      <c r="C6" s="135"/>
      <c r="D6" s="213"/>
      <c r="E6" s="213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24"/>
      <c r="R6" s="125"/>
      <c r="S6" s="126"/>
    </row>
    <row r="7" spans="1:19" ht="12.75">
      <c r="A7" s="216" t="s">
        <v>68</v>
      </c>
      <c r="B7" s="217"/>
      <c r="C7" s="218"/>
      <c r="D7" s="219" t="s">
        <v>88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124"/>
      <c r="R7" s="125"/>
      <c r="S7" s="126"/>
    </row>
    <row r="8" spans="1:19" ht="12.75">
      <c r="A8" s="222">
        <v>501</v>
      </c>
      <c r="B8" s="223"/>
      <c r="C8" s="224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124"/>
      <c r="R8" s="125"/>
      <c r="S8" s="126"/>
    </row>
    <row r="9" spans="1:19" ht="12.75">
      <c r="A9" s="225" t="s">
        <v>8</v>
      </c>
      <c r="B9" s="225"/>
      <c r="C9" s="226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124"/>
      <c r="R9" s="125"/>
      <c r="S9" s="126"/>
    </row>
    <row r="10" spans="1:19" ht="12.75">
      <c r="A10" s="207" t="s">
        <v>84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124"/>
      <c r="R10" s="125"/>
      <c r="S10" s="126"/>
    </row>
    <row r="11" spans="1:19" ht="12.75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124"/>
      <c r="R11" s="125"/>
      <c r="S11" s="126"/>
    </row>
    <row r="12" spans="1:19" ht="12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124"/>
      <c r="R12" s="125"/>
      <c r="S12" s="126"/>
    </row>
    <row r="13" spans="1:19" ht="12.75">
      <c r="A13" s="210" t="str">
        <f ca="1">CONCATENATE("Préparé le ",DAY(TODAY()),"/",MONTH(TODAY()),"/",YEAR(TODAY()),"  -  EXP:",DAY(TODAY()+1),"/",MONTH(TODAY()+1),"/",YEAR(TODAY()+1)," à 16h00","  -  D#",1231235)</f>
        <v>Préparé le 27/7/2012  -  EXP:28/7/2012 à 16h00  -  D#1231235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124"/>
      <c r="R13" s="125"/>
      <c r="S13" s="126"/>
    </row>
    <row r="14" spans="1:19" ht="12.75">
      <c r="A14" s="211" t="s">
        <v>53</v>
      </c>
      <c r="B14" s="211"/>
      <c r="C14" s="211"/>
      <c r="D14" s="211"/>
      <c r="E14" s="211"/>
      <c r="F14" s="211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124"/>
      <c r="R14" s="125"/>
      <c r="S14" s="126"/>
    </row>
    <row r="15" spans="1:19" ht="3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24"/>
      <c r="R15" s="125"/>
      <c r="S15" s="126"/>
    </row>
    <row r="16" spans="1:19" ht="3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1:19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</sheetData>
  <sheetProtection/>
  <mergeCells count="19">
    <mergeCell ref="A9:C9"/>
    <mergeCell ref="G1:G2"/>
    <mergeCell ref="H1:H2"/>
    <mergeCell ref="I1:L2"/>
    <mergeCell ref="M1:P2"/>
    <mergeCell ref="B1:B2"/>
    <mergeCell ref="C1:C2"/>
    <mergeCell ref="D1:D2"/>
    <mergeCell ref="F1:F2"/>
    <mergeCell ref="A10:P12"/>
    <mergeCell ref="A13:P13"/>
    <mergeCell ref="A14:F14"/>
    <mergeCell ref="G14:P14"/>
    <mergeCell ref="D4:E6"/>
    <mergeCell ref="F4:P4"/>
    <mergeCell ref="F5:P6"/>
    <mergeCell ref="A7:C7"/>
    <mergeCell ref="D7:P9"/>
    <mergeCell ref="A8:C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M20" sqref="M20"/>
    </sheetView>
  </sheetViews>
  <sheetFormatPr defaultColWidth="11.421875" defaultRowHeight="12.75"/>
  <cols>
    <col min="1" max="1" width="14.140625" style="138" customWidth="1"/>
    <col min="2" max="2" width="16.421875" style="138" customWidth="1"/>
    <col min="3" max="16384" width="11.421875" style="138" customWidth="1"/>
  </cols>
  <sheetData>
    <row r="1" spans="1:24" s="148" customFormat="1" ht="18">
      <c r="A1" s="146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ht="12.75">
      <c r="A2" s="137"/>
      <c r="B2" s="137"/>
      <c r="C2" s="137"/>
      <c r="D2" s="137"/>
      <c r="E2" s="137"/>
      <c r="F2" s="137"/>
      <c r="G2" s="230" t="str">
        <f>IF(E7&gt;D62,"INSOLUBLE","SOLUBLE")</f>
        <v>INSOLUBLE</v>
      </c>
      <c r="H2" s="230"/>
      <c r="I2" s="230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12.75">
      <c r="A3" s="137" t="s">
        <v>89</v>
      </c>
      <c r="B3" s="137"/>
      <c r="C3" s="144">
        <v>50</v>
      </c>
      <c r="D3" s="138" t="s">
        <v>0</v>
      </c>
      <c r="G3" s="230"/>
      <c r="H3" s="230"/>
      <c r="I3" s="230"/>
      <c r="U3" s="137"/>
      <c r="V3" s="137"/>
      <c r="W3" s="137"/>
      <c r="X3" s="137"/>
    </row>
    <row r="4" spans="1:27" ht="12.75">
      <c r="A4" s="138" t="s">
        <v>57</v>
      </c>
      <c r="C4" s="144">
        <v>1500</v>
      </c>
      <c r="D4" s="138" t="s">
        <v>8</v>
      </c>
      <c r="G4" s="230"/>
      <c r="H4" s="230"/>
      <c r="I4" s="230"/>
      <c r="X4" s="137"/>
      <c r="Y4" s="137"/>
      <c r="Z4" s="137"/>
      <c r="AA4" s="137"/>
    </row>
    <row r="5" spans="1:27" ht="12.75">
      <c r="A5" s="137" t="s">
        <v>11</v>
      </c>
      <c r="B5" s="137"/>
      <c r="C5" s="145">
        <v>1</v>
      </c>
      <c r="D5" s="137" t="s">
        <v>3</v>
      </c>
      <c r="E5" s="139">
        <f>AA*poids/vp</f>
        <v>0.03333333333333333</v>
      </c>
      <c r="F5" s="140"/>
      <c r="G5" s="230"/>
      <c r="H5" s="230"/>
      <c r="I5" s="230"/>
      <c r="X5" s="137"/>
      <c r="Y5" s="137"/>
      <c r="Z5" s="137"/>
      <c r="AA5" s="137"/>
    </row>
    <row r="6" spans="1:24" ht="12.75">
      <c r="A6" s="137" t="s">
        <v>12</v>
      </c>
      <c r="B6" s="137"/>
      <c r="C6" s="145">
        <v>5</v>
      </c>
      <c r="D6" s="137" t="s">
        <v>3</v>
      </c>
      <c r="E6" s="139">
        <f>D*poids/vp</f>
        <v>0.16666666666666666</v>
      </c>
      <c r="F6" s="137"/>
      <c r="G6" s="230"/>
      <c r="H6" s="230"/>
      <c r="I6" s="230"/>
      <c r="U6" s="137"/>
      <c r="V6" s="137"/>
      <c r="W6" s="137"/>
      <c r="X6" s="137"/>
    </row>
    <row r="7" spans="1:24" ht="12.75">
      <c r="A7" s="137" t="s">
        <v>15</v>
      </c>
      <c r="C7" s="145">
        <v>0.25</v>
      </c>
      <c r="D7" s="138" t="s">
        <v>1</v>
      </c>
      <c r="E7" s="141">
        <f>Ca*40*poids/vp*1000</f>
        <v>333.3333333333333</v>
      </c>
      <c r="G7" s="230"/>
      <c r="H7" s="230"/>
      <c r="I7" s="230"/>
      <c r="U7" s="137"/>
      <c r="V7" s="137"/>
      <c r="W7" s="137"/>
      <c r="X7" s="137"/>
    </row>
    <row r="8" spans="1:24" ht="12.75">
      <c r="A8" s="137" t="s">
        <v>13</v>
      </c>
      <c r="C8" s="145">
        <v>20</v>
      </c>
      <c r="D8" s="137" t="s">
        <v>2</v>
      </c>
      <c r="E8" s="141">
        <f>P*poids/vp*1000</f>
        <v>666.6666666666666</v>
      </c>
      <c r="G8" s="230"/>
      <c r="H8" s="230"/>
      <c r="I8" s="230"/>
      <c r="U8" s="137"/>
      <c r="V8" s="137"/>
      <c r="W8" s="137"/>
      <c r="X8" s="137"/>
    </row>
    <row r="9" spans="1:24" ht="12.75">
      <c r="A9" s="142"/>
      <c r="B9" s="137"/>
      <c r="C9" s="142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1:24" ht="12.7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229"/>
      <c r="L10" s="229"/>
      <c r="M10" s="229"/>
      <c r="N10" s="229"/>
      <c r="S10" s="137"/>
      <c r="T10" s="137"/>
      <c r="U10" s="137"/>
      <c r="V10" s="137"/>
      <c r="W10" s="137"/>
      <c r="X10" s="137"/>
    </row>
    <row r="11" spans="1:24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229"/>
      <c r="L11" s="229"/>
      <c r="M11" s="229"/>
      <c r="N11" s="229"/>
      <c r="S11" s="137"/>
      <c r="T11" s="137"/>
      <c r="U11" s="137"/>
      <c r="V11" s="137"/>
      <c r="W11" s="137"/>
      <c r="X11" s="137"/>
    </row>
    <row r="12" spans="1:24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229"/>
      <c r="L12" s="229"/>
      <c r="M12" s="229"/>
      <c r="N12" s="229"/>
      <c r="S12" s="137"/>
      <c r="T12" s="137"/>
      <c r="U12" s="137"/>
      <c r="V12" s="137"/>
      <c r="W12" s="137"/>
      <c r="X12" s="137"/>
    </row>
    <row r="13" spans="1:24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229"/>
      <c r="L13" s="229"/>
      <c r="M13" s="229"/>
      <c r="N13" s="229"/>
      <c r="S13" s="137"/>
      <c r="T13" s="137"/>
      <c r="U13" s="137"/>
      <c r="V13" s="137"/>
      <c r="W13" s="137"/>
      <c r="X13" s="137"/>
    </row>
    <row r="14" spans="1:24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229"/>
      <c r="L14" s="229"/>
      <c r="M14" s="229"/>
      <c r="N14" s="229"/>
      <c r="S14" s="137"/>
      <c r="T14" s="137"/>
      <c r="U14" s="137"/>
      <c r="V14" s="137"/>
      <c r="W14" s="137"/>
      <c r="X14" s="137"/>
    </row>
    <row r="15" spans="1:24" ht="12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229"/>
      <c r="L15" s="229"/>
      <c r="M15" s="229"/>
      <c r="N15" s="229"/>
      <c r="S15" s="137"/>
      <c r="T15" s="137"/>
      <c r="U15" s="137"/>
      <c r="V15" s="137"/>
      <c r="W15" s="137"/>
      <c r="X15" s="137"/>
    </row>
    <row r="16" spans="1:24" ht="12.7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229"/>
      <c r="L16" s="229"/>
      <c r="M16" s="229"/>
      <c r="N16" s="229"/>
      <c r="S16" s="137"/>
      <c r="T16" s="137"/>
      <c r="U16" s="137"/>
      <c r="V16" s="137"/>
      <c r="W16" s="137"/>
      <c r="X16" s="137"/>
    </row>
    <row r="17" spans="1:24" ht="12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229"/>
      <c r="L17" s="229"/>
      <c r="M17" s="229"/>
      <c r="N17" s="229"/>
      <c r="S17" s="137"/>
      <c r="T17" s="137"/>
      <c r="U17" s="137"/>
      <c r="V17" s="137"/>
      <c r="W17" s="137"/>
      <c r="X17" s="137"/>
    </row>
    <row r="18" spans="1:24" ht="12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229"/>
      <c r="L18" s="229"/>
      <c r="M18" s="229"/>
      <c r="N18" s="229"/>
      <c r="S18" s="137"/>
      <c r="T18" s="137"/>
      <c r="U18" s="137"/>
      <c r="V18" s="137"/>
      <c r="W18" s="137"/>
      <c r="X18" s="137"/>
    </row>
    <row r="19" spans="1:24" ht="12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229"/>
      <c r="L19" s="229"/>
      <c r="M19" s="229"/>
      <c r="N19" s="229"/>
      <c r="S19" s="137"/>
      <c r="T19" s="137"/>
      <c r="U19" s="137"/>
      <c r="V19" s="137"/>
      <c r="W19" s="137"/>
      <c r="X19" s="137"/>
    </row>
    <row r="20" spans="1:24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S20" s="137"/>
      <c r="T20" s="137"/>
      <c r="U20" s="137"/>
      <c r="V20" s="137"/>
      <c r="W20" s="137"/>
      <c r="X20" s="137"/>
    </row>
    <row r="21" spans="1:24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S21" s="137"/>
      <c r="T21" s="137"/>
      <c r="U21" s="137"/>
      <c r="V21" s="137"/>
      <c r="W21" s="137"/>
      <c r="X21" s="137"/>
    </row>
    <row r="22" spans="1:24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S22" s="137"/>
      <c r="T22" s="137"/>
      <c r="U22" s="137"/>
      <c r="V22" s="137"/>
      <c r="W22" s="137"/>
      <c r="X22" s="137"/>
    </row>
    <row r="23" spans="1:24" ht="12.7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24" ht="12.7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</row>
    <row r="25" spans="1:24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1:24" ht="12.7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</row>
    <row r="27" spans="1:24" ht="12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</row>
    <row r="28" spans="1:24" ht="12.7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</row>
    <row r="29" spans="1:24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24" ht="12.7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</row>
    <row r="31" spans="1:24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</row>
    <row r="32" spans="1:24" ht="12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</row>
    <row r="33" spans="1:24" ht="12.7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</row>
    <row r="34" spans="1:24" ht="12.75">
      <c r="A34" s="137" t="s">
        <v>15</v>
      </c>
      <c r="B34" s="137"/>
      <c r="C34" s="137"/>
      <c r="D34" s="137"/>
      <c r="E34" s="137"/>
      <c r="F34" s="137"/>
      <c r="G34" s="137"/>
      <c r="H34" s="137"/>
      <c r="I34" s="137"/>
      <c r="J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1:24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</row>
    <row r="36" spans="1:24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</row>
    <row r="37" ht="12.75">
      <c r="C37" s="138" t="s">
        <v>13</v>
      </c>
    </row>
    <row r="38" spans="1:24" s="148" customFormat="1" ht="18">
      <c r="A38" s="146" t="s">
        <v>95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0" ht="12.75">
      <c r="A39" s="137" t="s">
        <v>94</v>
      </c>
      <c r="B39" s="137"/>
      <c r="E39" s="137" t="s">
        <v>93</v>
      </c>
      <c r="F39" s="137"/>
      <c r="I39" s="137" t="s">
        <v>90</v>
      </c>
      <c r="J39" s="137"/>
      <c r="M39" s="137" t="s">
        <v>92</v>
      </c>
      <c r="N39" s="137"/>
      <c r="Q39" s="137" t="s">
        <v>91</v>
      </c>
      <c r="R39" s="137"/>
      <c r="S39" s="137"/>
      <c r="T39" s="137"/>
    </row>
    <row r="40" spans="1:20" ht="12.75">
      <c r="A40" s="137" t="s">
        <v>15</v>
      </c>
      <c r="B40" s="137" t="s">
        <v>13</v>
      </c>
      <c r="C40" s="137" t="s">
        <v>15</v>
      </c>
      <c r="D40" s="137" t="s">
        <v>13</v>
      </c>
      <c r="E40" s="137" t="s">
        <v>15</v>
      </c>
      <c r="F40" s="137" t="s">
        <v>13</v>
      </c>
      <c r="G40" s="137" t="s">
        <v>15</v>
      </c>
      <c r="H40" s="137" t="s">
        <v>13</v>
      </c>
      <c r="I40" s="137" t="s">
        <v>15</v>
      </c>
      <c r="J40" s="137" t="s">
        <v>13</v>
      </c>
      <c r="K40" s="137" t="s">
        <v>15</v>
      </c>
      <c r="L40" s="137" t="s">
        <v>13</v>
      </c>
      <c r="M40" s="137" t="s">
        <v>15</v>
      </c>
      <c r="N40" s="137" t="s">
        <v>13</v>
      </c>
      <c r="O40" s="137" t="s">
        <v>15</v>
      </c>
      <c r="P40" s="137" t="s">
        <v>13</v>
      </c>
      <c r="Q40" s="137" t="s">
        <v>15</v>
      </c>
      <c r="R40" s="137" t="s">
        <v>13</v>
      </c>
      <c r="S40" s="137" t="s">
        <v>15</v>
      </c>
      <c r="T40" s="137" t="s">
        <v>13</v>
      </c>
    </row>
    <row r="41" spans="1:20" ht="12.75">
      <c r="A41" s="137">
        <f aca="true" t="shared" si="0" ref="A41:B43">C41</f>
        <v>0</v>
      </c>
      <c r="B41" s="137">
        <f t="shared" si="0"/>
        <v>250</v>
      </c>
      <c r="C41" s="137">
        <v>0</v>
      </c>
      <c r="D41" s="137">
        <f>250</f>
        <v>250</v>
      </c>
      <c r="E41" s="137">
        <f aca="true" t="shared" si="1" ref="E41:F44">G41</f>
        <v>0</v>
      </c>
      <c r="F41" s="137">
        <f t="shared" si="1"/>
        <v>500</v>
      </c>
      <c r="G41" s="137">
        <v>0</v>
      </c>
      <c r="H41" s="137">
        <v>500</v>
      </c>
      <c r="I41" s="137">
        <f aca="true" t="shared" si="2" ref="I41:J45">K41</f>
        <v>0</v>
      </c>
      <c r="J41" s="137">
        <f t="shared" si="2"/>
        <v>490</v>
      </c>
      <c r="K41" s="137">
        <v>0</v>
      </c>
      <c r="L41" s="137">
        <v>490</v>
      </c>
      <c r="M41" s="137">
        <f aca="true" t="shared" si="3" ref="M41:N46">O41</f>
        <v>0</v>
      </c>
      <c r="N41" s="137">
        <f t="shared" si="3"/>
        <v>740</v>
      </c>
      <c r="O41" s="137">
        <v>0</v>
      </c>
      <c r="P41" s="137">
        <v>740</v>
      </c>
      <c r="Q41" s="137">
        <f>S41</f>
        <v>0</v>
      </c>
      <c r="R41" s="137">
        <f>T41</f>
        <v>740</v>
      </c>
      <c r="S41" s="137">
        <v>0</v>
      </c>
      <c r="T41" s="137">
        <v>740</v>
      </c>
    </row>
    <row r="42" spans="1:20" ht="12.75">
      <c r="A42" s="137">
        <f t="shared" si="0"/>
        <v>400</v>
      </c>
      <c r="B42" s="137">
        <f t="shared" si="0"/>
        <v>250</v>
      </c>
      <c r="C42" s="137">
        <v>400</v>
      </c>
      <c r="D42" s="137">
        <f>250</f>
        <v>250</v>
      </c>
      <c r="E42" s="137">
        <f t="shared" si="1"/>
        <v>400</v>
      </c>
      <c r="F42" s="137">
        <f t="shared" si="1"/>
        <v>370</v>
      </c>
      <c r="G42" s="137">
        <v>400</v>
      </c>
      <c r="H42" s="137">
        <v>370</v>
      </c>
      <c r="I42" s="137">
        <f t="shared" si="2"/>
        <v>400</v>
      </c>
      <c r="J42" s="137">
        <f t="shared" si="2"/>
        <v>490</v>
      </c>
      <c r="K42" s="137">
        <v>400</v>
      </c>
      <c r="L42" s="137">
        <v>490</v>
      </c>
      <c r="M42" s="137">
        <f t="shared" si="3"/>
        <v>400</v>
      </c>
      <c r="N42" s="137">
        <f t="shared" si="3"/>
        <v>620</v>
      </c>
      <c r="O42" s="137">
        <v>400</v>
      </c>
      <c r="P42" s="137">
        <v>620</v>
      </c>
      <c r="Q42" s="137">
        <f aca="true" t="shared" si="4" ref="Q42:R47">S42</f>
        <v>400</v>
      </c>
      <c r="R42" s="137">
        <f t="shared" si="4"/>
        <v>740</v>
      </c>
      <c r="S42" s="137">
        <v>400</v>
      </c>
      <c r="T42" s="137">
        <v>740</v>
      </c>
    </row>
    <row r="43" spans="1:20" ht="12.75">
      <c r="A43" s="137">
        <f t="shared" si="0"/>
        <v>400</v>
      </c>
      <c r="B43" s="137">
        <f t="shared" si="0"/>
        <v>0</v>
      </c>
      <c r="C43" s="137">
        <v>400</v>
      </c>
      <c r="D43" s="137">
        <v>0</v>
      </c>
      <c r="E43" s="137">
        <f t="shared" si="1"/>
        <v>600</v>
      </c>
      <c r="F43" s="137">
        <f t="shared" si="1"/>
        <v>250</v>
      </c>
      <c r="G43" s="137">
        <v>600</v>
      </c>
      <c r="H43" s="137">
        <v>250</v>
      </c>
      <c r="I43" s="137">
        <f t="shared" si="2"/>
        <v>600</v>
      </c>
      <c r="J43" s="137">
        <f t="shared" si="2"/>
        <v>370</v>
      </c>
      <c r="K43" s="137">
        <v>600</v>
      </c>
      <c r="L43" s="137">
        <v>370</v>
      </c>
      <c r="M43" s="137">
        <f t="shared" si="3"/>
        <v>600</v>
      </c>
      <c r="N43" s="137">
        <f t="shared" si="3"/>
        <v>500</v>
      </c>
      <c r="O43" s="137">
        <v>600</v>
      </c>
      <c r="P43" s="137">
        <v>500</v>
      </c>
      <c r="Q43" s="137">
        <f t="shared" si="4"/>
        <v>400</v>
      </c>
      <c r="R43" s="137">
        <f t="shared" si="4"/>
        <v>620</v>
      </c>
      <c r="S43" s="137">
        <v>400</v>
      </c>
      <c r="T43" s="137">
        <v>620</v>
      </c>
    </row>
    <row r="44" spans="1:20" ht="12.75">
      <c r="A44" s="137"/>
      <c r="B44" s="137"/>
      <c r="E44" s="137">
        <f t="shared" si="1"/>
        <v>600</v>
      </c>
      <c r="F44" s="137">
        <f t="shared" si="1"/>
        <v>0</v>
      </c>
      <c r="G44" s="137">
        <v>600</v>
      </c>
      <c r="H44" s="137">
        <v>0</v>
      </c>
      <c r="I44" s="137">
        <f t="shared" si="2"/>
        <v>800</v>
      </c>
      <c r="J44" s="137">
        <f t="shared" si="2"/>
        <v>250</v>
      </c>
      <c r="K44" s="137">
        <v>800</v>
      </c>
      <c r="L44" s="137">
        <v>250</v>
      </c>
      <c r="M44" s="137">
        <f t="shared" si="3"/>
        <v>800</v>
      </c>
      <c r="N44" s="137">
        <f t="shared" si="3"/>
        <v>370</v>
      </c>
      <c r="O44" s="137">
        <v>800</v>
      </c>
      <c r="P44" s="137">
        <v>370</v>
      </c>
      <c r="Q44" s="137">
        <f t="shared" si="4"/>
        <v>600</v>
      </c>
      <c r="R44" s="137">
        <f t="shared" si="4"/>
        <v>500</v>
      </c>
      <c r="S44" s="137">
        <v>600</v>
      </c>
      <c r="T44" s="137">
        <v>500</v>
      </c>
    </row>
    <row r="45" spans="5:20" ht="12.75">
      <c r="E45" s="137"/>
      <c r="F45" s="137"/>
      <c r="I45" s="137">
        <f t="shared" si="2"/>
        <v>800</v>
      </c>
      <c r="J45" s="137">
        <f t="shared" si="2"/>
        <v>0</v>
      </c>
      <c r="K45" s="137">
        <v>800</v>
      </c>
      <c r="L45" s="137">
        <v>0</v>
      </c>
      <c r="M45" s="137">
        <f t="shared" si="3"/>
        <v>1200</v>
      </c>
      <c r="N45" s="137">
        <f t="shared" si="3"/>
        <v>250</v>
      </c>
      <c r="O45" s="137">
        <v>1200</v>
      </c>
      <c r="P45" s="137">
        <v>250</v>
      </c>
      <c r="Q45" s="137">
        <f t="shared" si="4"/>
        <v>800</v>
      </c>
      <c r="R45" s="137">
        <f t="shared" si="4"/>
        <v>370</v>
      </c>
      <c r="S45" s="137">
        <v>800</v>
      </c>
      <c r="T45" s="137">
        <v>370</v>
      </c>
    </row>
    <row r="46" spans="4:20" ht="12.75">
      <c r="D46" s="137"/>
      <c r="E46" s="137"/>
      <c r="F46" s="137"/>
      <c r="M46" s="137">
        <f t="shared" si="3"/>
        <v>1200</v>
      </c>
      <c r="N46" s="137">
        <f t="shared" si="3"/>
        <v>0</v>
      </c>
      <c r="O46" s="137">
        <v>1200</v>
      </c>
      <c r="P46" s="137">
        <v>0</v>
      </c>
      <c r="Q46" s="137">
        <f t="shared" si="4"/>
        <v>1200</v>
      </c>
      <c r="R46" s="137">
        <f t="shared" si="4"/>
        <v>250</v>
      </c>
      <c r="S46" s="137">
        <v>1200</v>
      </c>
      <c r="T46" s="137">
        <v>250</v>
      </c>
    </row>
    <row r="47" spans="4:20" ht="12.75">
      <c r="D47" s="137"/>
      <c r="E47" s="137"/>
      <c r="F47" s="137"/>
      <c r="M47" s="137"/>
      <c r="N47" s="137"/>
      <c r="Q47" s="137">
        <f t="shared" si="4"/>
        <v>1200</v>
      </c>
      <c r="R47" s="137">
        <f t="shared" si="4"/>
        <v>0</v>
      </c>
      <c r="S47" s="137">
        <v>1200</v>
      </c>
      <c r="T47" s="137">
        <v>0</v>
      </c>
    </row>
    <row r="48" spans="4:20" ht="12.75"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</row>
    <row r="49" spans="1:24" s="148" customFormat="1" ht="18">
      <c r="A49" s="146" t="s">
        <v>96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</row>
    <row r="50" spans="1:8" ht="12.75">
      <c r="A50" s="137" t="s">
        <v>11</v>
      </c>
      <c r="B50" s="137"/>
      <c r="C50" s="137" t="s">
        <v>77</v>
      </c>
      <c r="D50" s="137"/>
      <c r="E50" s="137"/>
      <c r="F50" s="137"/>
      <c r="G50" s="137"/>
      <c r="H50" s="137" t="s">
        <v>79</v>
      </c>
    </row>
    <row r="51" spans="1:8" ht="12.75">
      <c r="A51" s="143" t="s">
        <v>70</v>
      </c>
      <c r="B51" s="137" t="b">
        <f>E5&lt;0.01</f>
        <v>0</v>
      </c>
      <c r="C51" s="137">
        <f>0</f>
        <v>0</v>
      </c>
      <c r="D51" s="137">
        <f>C51*B51</f>
        <v>0</v>
      </c>
      <c r="E51" s="137"/>
      <c r="F51" s="137"/>
      <c r="G51" s="137"/>
      <c r="H51" s="137">
        <f>IF(B51=TRUE,"acides aminés moins de 1%","")</f>
      </c>
    </row>
    <row r="52" spans="1:8" ht="12.75">
      <c r="A52" s="143" t="s">
        <v>74</v>
      </c>
      <c r="B52" s="137" t="b">
        <f>AND((E5&gt;=0.01),(E5&lt;0.02))</f>
        <v>0</v>
      </c>
      <c r="C52" s="137">
        <f>((E8&lt;=250)*400)+(0)</f>
        <v>0</v>
      </c>
      <c r="D52" s="137">
        <f>C52*B52</f>
        <v>0</v>
      </c>
      <c r="E52" s="137"/>
      <c r="F52" s="137"/>
      <c r="G52" s="137"/>
      <c r="H52" s="137">
        <f>IF(B52=TRUE,"acides aminés 1%","")</f>
      </c>
    </row>
    <row r="53" spans="1:8" ht="12.75">
      <c r="A53" s="143" t="s">
        <v>73</v>
      </c>
      <c r="B53" s="137" t="b">
        <f>AND((E5&gt;=0.02),(E5&lt;0.03))</f>
        <v>0</v>
      </c>
      <c r="C53" s="137">
        <f>((E8&lt;=250)*600)+((E8&gt;250)*(E8&lt;=370)*(600-(600-400)/(370-250)*(E8-250)))+((E8&gt;370)*(E8&lt;=500)*(400-(400-0)/(500-370)*(E8-370)))+0</f>
        <v>0</v>
      </c>
      <c r="D53" s="137">
        <f>C53*B53</f>
        <v>0</v>
      </c>
      <c r="E53" s="137"/>
      <c r="F53" s="137"/>
      <c r="G53" s="137"/>
      <c r="H53" s="137">
        <f>IF(B53=TRUE,"acides aminés 2%","")</f>
      </c>
    </row>
    <row r="54" spans="1:8" ht="12.75">
      <c r="A54" s="143" t="s">
        <v>72</v>
      </c>
      <c r="B54" s="137" t="b">
        <f>AND((E5&gt;=0.03),(E5&lt;0.04))</f>
        <v>1</v>
      </c>
      <c r="C54" s="137">
        <f>((E8&lt;=250)*800)+((E8&gt;250)*(E8&lt;=490)*(800-(800-400)/(490-250)*(E8-250)))+(0)</f>
        <v>0</v>
      </c>
      <c r="D54" s="137">
        <f>C54*B54</f>
        <v>0</v>
      </c>
      <c r="E54" s="137"/>
      <c r="F54" s="137"/>
      <c r="G54" s="137"/>
      <c r="H54" s="137" t="str">
        <f>IF(B54=TRUE,"acides aminés 3%","")</f>
        <v>acides aminés 3%</v>
      </c>
    </row>
    <row r="55" spans="1:8" ht="12.75">
      <c r="A55" s="143" t="s">
        <v>71</v>
      </c>
      <c r="B55" s="137" t="b">
        <f>E5&gt;=0.04</f>
        <v>0</v>
      </c>
      <c r="C55" s="137">
        <f>((E8&lt;=250)*1200)+((E8&gt;250)*(E8&lt;=370)*(1200-(1200-800)/(370-250)*(E8-250)))+((E8&gt;370)*(E8&lt;=500)*(800-(800-600)/(500-370)*(E8-370)))+((E8&gt;500)*(E8&lt;=620)*(600-(600-400)/(620-500)*(E8-500)))+(((E8&gt;620)*(E8&lt;=740)*(400-(400-0)/(740-620)*(E8-620)))*(E6&lt;0.2))+(((E6&gt;=0.2))*((E8&gt;620)*(E8&lt;=740)*400))+0</f>
        <v>244.44444444444457</v>
      </c>
      <c r="D55" s="137">
        <f>C55*B55</f>
        <v>0</v>
      </c>
      <c r="E55" s="137"/>
      <c r="F55" s="137"/>
      <c r="G55" s="137"/>
      <c r="H55" s="137">
        <f>IF(B55=TRUE,"acides aminés 4%","")</f>
      </c>
    </row>
    <row r="56" spans="1:8" ht="12.75">
      <c r="A56" s="137"/>
      <c r="B56" s="137"/>
      <c r="C56" s="137"/>
      <c r="D56" s="137">
        <f>SUM(D51:D55)</f>
        <v>0</v>
      </c>
      <c r="E56" s="137"/>
      <c r="F56" s="137"/>
      <c r="G56" s="137"/>
      <c r="H56" s="137"/>
    </row>
    <row r="57" spans="1:8" ht="12.75">
      <c r="A57" s="137" t="s">
        <v>12</v>
      </c>
      <c r="B57" s="137"/>
      <c r="C57" s="137"/>
      <c r="D57" s="137"/>
      <c r="E57" s="137"/>
      <c r="F57" s="137"/>
      <c r="G57" s="137"/>
      <c r="H57" s="137"/>
    </row>
    <row r="58" spans="1:8" ht="12.75">
      <c r="A58" s="143" t="s">
        <v>75</v>
      </c>
      <c r="B58" s="137" t="b">
        <f>E6&gt;0.2</f>
        <v>0</v>
      </c>
      <c r="C58" s="137"/>
      <c r="D58" s="137"/>
      <c r="E58" s="137"/>
      <c r="F58" s="137"/>
      <c r="G58" s="137"/>
      <c r="H58" s="137" t="str">
        <f>IF(B58=TRUE," et dextrose 20%"," et dextrose 10%")</f>
        <v> et dextrose 10%</v>
      </c>
    </row>
    <row r="59" spans="1:8" ht="12.75">
      <c r="A59" s="137"/>
      <c r="B59" s="137"/>
      <c r="C59" s="137"/>
      <c r="D59" s="137"/>
      <c r="E59" s="137"/>
      <c r="F59" s="137"/>
      <c r="G59" s="137"/>
      <c r="H59" s="137" t="str">
        <f>CONCATENATE(H51,H52,H53,H54,H55,H58)</f>
        <v>acides aminés 3% et dextrose 10%</v>
      </c>
    </row>
    <row r="60" spans="1:8" ht="12.75">
      <c r="A60" s="137"/>
      <c r="B60" s="137"/>
      <c r="C60" s="137"/>
      <c r="D60" s="137"/>
      <c r="E60" s="137"/>
      <c r="F60" s="137"/>
      <c r="G60" s="137"/>
      <c r="H60" s="137" t="str">
        <f>CONCATENATE("acides aminés ",ROUND((E5*100),1),"% et dextrose ",ROUND((E6*100),1),"%")</f>
        <v>acides aminés 3,3% et dextrose 16,7%</v>
      </c>
    </row>
    <row r="61" spans="1:8" ht="12.75">
      <c r="A61" s="137" t="s">
        <v>76</v>
      </c>
      <c r="B61" s="137" t="b">
        <f>E8=0</f>
        <v>0</v>
      </c>
      <c r="C61" s="137"/>
      <c r="D61" s="137">
        <f>(5000-D56)*B61</f>
        <v>0</v>
      </c>
      <c r="E61" s="137"/>
      <c r="F61" s="137"/>
      <c r="G61" s="137"/>
      <c r="H61" s="137"/>
    </row>
    <row r="62" spans="1:8" ht="12.75">
      <c r="A62" s="137"/>
      <c r="B62" s="137"/>
      <c r="C62" s="137"/>
      <c r="D62" s="137">
        <f>D61+D56</f>
        <v>0</v>
      </c>
      <c r="E62" s="137"/>
      <c r="F62" s="137"/>
      <c r="G62" s="137"/>
      <c r="H62" s="137"/>
    </row>
  </sheetData>
  <sheetProtection/>
  <mergeCells count="2">
    <mergeCell ref="K10:N19"/>
    <mergeCell ref="G2:I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Lebel</dc:creator>
  <cp:keywords/>
  <dc:description/>
  <cp:lastModifiedBy>France Boucher</cp:lastModifiedBy>
  <dcterms:created xsi:type="dcterms:W3CDTF">2003-07-22T01:05:45Z</dcterms:created>
  <dcterms:modified xsi:type="dcterms:W3CDTF">2012-07-27T19:24:13Z</dcterms:modified>
  <cp:category/>
  <cp:version/>
  <cp:contentType/>
  <cp:contentStatus/>
</cp:coreProperties>
</file>